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Z_59E42C4C_3CF4_4439_BABA_90002F0E9669_.wvu.PrintArea" localSheetId="0" hidden="1">'OPĆI PODACI'!$A$1:$I$63</definedName>
    <definedName name="Z_59E42C4C_3CF4_4439_BABA_90002F0E9669_.wvu.PrintArea" localSheetId="4" hidden="1">'PK'!$A$1:$K$25</definedName>
  </definedNames>
  <calcPr fullCalcOnLoad="1"/>
</workbook>
</file>

<file path=xl/sharedStrings.xml><?xml version="1.0" encoding="utf-8"?>
<sst xmlns="http://schemas.openxmlformats.org/spreadsheetml/2006/main" count="338" uniqueCount="304">
  <si>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</si>
  <si>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</si>
  <si>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</si>
  <si>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</si>
  <si>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</si>
  <si>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</si>
  <si>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</si>
  <si>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</si>
  <si>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</si>
  <si>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</si>
  <si>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</si>
  <si>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</si>
  <si>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</si>
  <si>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</si>
  <si>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</si>
  <si>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</si>
  <si>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</si>
  <si>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</si>
  <si>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</si>
  <si>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</si>
  <si>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</si>
  <si>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</si>
  <si>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</si>
  <si>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</si>
  <si>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</si>
  <si>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</si>
  <si>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</si>
  <si>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</si>
  <si>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</si>
  <si>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</si>
  <si>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</si>
  <si>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</si>
  <si>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</si>
  <si>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</si>
  <si>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</si>
  <si>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</si>
  <si>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</si>
  <si>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</si>
  <si>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</si>
  <si>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</si>
  <si>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</si>
  <si>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</si>
  <si>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</si>
  <si>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</si>
  <si>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</si>
  <si>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</si>
  <si>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</si>
  <si>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</si>
  <si>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</si>
  <si>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</si>
  <si>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</si>
  <si>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</si>
  <si>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</si>
  <si>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</si>
  <si>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</si>
  <si>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</si>
  <si>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</si>
  <si>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</si>
  <si>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</si>
  <si>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</si>
  <si>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</si>
  <si>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</si>
  <si>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</si>
  <si>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</si>
  <si>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</si>
  <si>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</si>
  <si>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</si>
  <si>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</si>
  <si>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</si>
  <si>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</si>
  <si>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</si>
  <si>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</si>
  <si>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</si>
  <si>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</si>
  <si>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</si>
  <si>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</si>
  <si>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</si>
  <si>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</si>
  <si>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</si>
  <si>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</si>
  <si>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</si>
  <si>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</si>
  <si>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</si>
  <si>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</si>
  <si>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</si>
  <si>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</si>
  <si>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</si>
  <si>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</si>
  <si>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</si>
  <si>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</si>
  <si>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</si>
  <si>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</si>
  <si>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</si>
  <si>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</si>
  <si>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</si>
  <si>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</si>
  <si>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</si>
  <si>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</si>
  <si>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</si>
  <si>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</si>
  <si>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</si>
  <si>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</si>
  <si>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</si>
  <si>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</si>
  <si>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</si>
  <si>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</si>
  <si>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</si>
  <si>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</si>
  <si>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</si>
  <si>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</si>
  <si>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</si>
  <si>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</si>
  <si>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</si>
  <si>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</si>
  <si>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</si>
  <si>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</si>
  <si>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</si>
  <si>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</si>
  <si>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</si>
  <si>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</si>
  <si>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</si>
  <si>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</si>
  <si>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</si>
  <si>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</si>
  <si>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</si>
  <si>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</si>
  <si>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</si>
  <si>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</si>
  <si>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</si>
  <si>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</si>
  <si>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</si>
  <si>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</si>
  <si>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</si>
  <si>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</si>
  <si>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</si>
  <si>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</si>
  <si>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</si>
  <si>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</si>
  <si>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</si>
  <si>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</si>
  <si>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</si>
  <si>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</si>
  <si>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</si>
  <si>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</si>
  <si>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</si>
  <si>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</si>
  <si>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</si>
  <si>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</si>
  <si>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</si>
  <si>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</si>
  <si>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</si>
  <si>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</si>
  <si>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</si>
  <si>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</si>
  <si>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</si>
  <si>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</si>
  <si>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</si>
  <si>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</si>
  <si>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</si>
  <si>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</si>
  <si>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</si>
  <si>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</si>
  <si>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</si>
  <si>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</si>
  <si>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</si>
  <si>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</si>
  <si>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</si>
  <si>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</si>
  <si>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</si>
  <si>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</si>
  <si>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</si>
  <si>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</si>
  <si>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</si>
  <si>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</si>
  <si>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</si>
  <si>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</si>
  <si>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</si>
  <si>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</si>
  <si>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</si>
  <si>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</si>
  <si>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</si>
  <si>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</si>
  <si>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</si>
  <si>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</si>
  <si>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</si>
  <si>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</si>
  <si>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</si>
  <si>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</si>
  <si>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</si>
  <si>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</si>
  <si>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</si>
  <si>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</si>
  <si>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</si>
  <si>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</si>
  <si>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</si>
  <si>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</si>
  <si>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</si>
  <si>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</si>
  <si>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</si>
  <si>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</si>
  <si>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</si>
  <si>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</si>
  <si>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</si>
  <si>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</si>
  <si>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</si>
  <si>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</si>
  <si>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</si>
  <si>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</si>
  <si>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</si>
  <si>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</si>
  <si>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</si>
  <si>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</si>
  <si>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</si>
  <si>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</si>
  <si>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</si>
  <si>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</si>
  <si>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</si>
  <si>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</si>
  <si>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</si>
  <si>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</si>
  <si>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</si>
  <si>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</si>
  <si>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</si>
  <si>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</si>
  <si>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</si>
  <si>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</si>
  <si>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</si>
  <si>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</si>
  <si>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</si>
  <si>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</si>
  <si>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</si>
  <si>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</si>
  <si>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</si>
  <si>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</si>
  <si>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</si>
  <si>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</si>
  <si>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</si>
  <si>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</si>
  <si>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</si>
  <si>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</si>
  <si>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</si>
  <si>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</si>
  <si>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</si>
  <si>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</si>
  <si>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</si>
  <si>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</si>
  <si>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</si>
  <si>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</si>
  <si>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</si>
  <si>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</si>
  <si>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</si>
  <si>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</si>
  <si>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</si>
  <si>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</si>
  <si>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</si>
  <si>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</si>
  <si>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</si>
  <si>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</si>
  <si>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</si>
  <si>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</si>
  <si>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</si>
  <si>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</si>
  <si>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</si>
  <si>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</si>
  <si>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</si>
  <si>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</si>
  <si>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</si>
  <si>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</si>
  <si>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</si>
  <si>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</si>
  <si>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</si>
  <si>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</si>
  <si>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</si>
  <si>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</si>
  <si>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</si>
  <si>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</si>
  <si>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</si>
  <si>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</si>
  <si>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</si>
  <si>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</si>
  <si>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</si>
  <si>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</si>
  <si>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</si>
  <si>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</si>
  <si>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</si>
  <si>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</si>
  <si>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</si>
  <si>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</si>
  <si>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</si>
  <si>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</si>
  <si>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</si>
  <si>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</si>
  <si>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</si>
  <si>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</si>
  <si>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</si>
  <si>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</si>
  <si>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</si>
  <si>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BOŽIDARA PETRANOVIĆA 4, 23000 ZADAR</t>
  </si>
  <si>
    <t>TANKERSKA PLOVIDBA d.d.</t>
  </si>
  <si>
    <t>023/250-580</t>
  </si>
  <si>
    <t>KARAVANIĆ JOHN</t>
  </si>
  <si>
    <t>u razdoblju 1.1.2018. do 31.12.2018.</t>
  </si>
  <si>
    <t>stanje na dan 31.12.2018.</t>
  </si>
  <si>
    <t>023/202-132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</si>
</sst>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25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09">
        <v>43101</v>
      </c>
      <c r="F2" s="12"/>
      <c r="G2" s="13" t="s">
        <v>216</v>
      </c>
      <c r="H2" s="109">
        <v>43465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2" t="s">
        <v>217</v>
      </c>
      <c r="B6" s="133"/>
      <c r="C6" s="124" t="s">
        <v>292</v>
      </c>
      <c r="D6" s="12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34" t="s">
        <v>218</v>
      </c>
      <c r="B8" s="135"/>
      <c r="C8" s="124" t="s">
        <v>291</v>
      </c>
      <c r="D8" s="12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1" t="s">
        <v>219</v>
      </c>
      <c r="B10" s="122"/>
      <c r="C10" s="124" t="s">
        <v>290</v>
      </c>
      <c r="D10" s="12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2" t="s">
        <v>220</v>
      </c>
      <c r="B12" s="133"/>
      <c r="C12" s="136" t="s">
        <v>293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2" t="s">
        <v>221</v>
      </c>
      <c r="B14" s="133"/>
      <c r="C14" s="139">
        <v>23000</v>
      </c>
      <c r="D14" s="140"/>
      <c r="E14" s="16"/>
      <c r="F14" s="136" t="s">
        <v>285</v>
      </c>
      <c r="G14" s="137"/>
      <c r="H14" s="137"/>
      <c r="I14" s="138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2" t="s">
        <v>222</v>
      </c>
      <c r="B16" s="133"/>
      <c r="C16" s="136" t="s">
        <v>286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2" t="s">
        <v>223</v>
      </c>
      <c r="B18" s="133"/>
      <c r="C18" s="141" t="s">
        <v>294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2" t="s">
        <v>224</v>
      </c>
      <c r="B20" s="133"/>
      <c r="C20" s="141" t="s">
        <v>295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2" t="s">
        <v>225</v>
      </c>
      <c r="B22" s="133"/>
      <c r="C22" s="110">
        <v>520</v>
      </c>
      <c r="D22" s="136" t="s">
        <v>285</v>
      </c>
      <c r="E22" s="144"/>
      <c r="F22" s="145"/>
      <c r="G22" s="132"/>
      <c r="H22" s="146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2" t="s">
        <v>226</v>
      </c>
      <c r="B24" s="133"/>
      <c r="C24" s="110">
        <v>13</v>
      </c>
      <c r="D24" s="136" t="s">
        <v>287</v>
      </c>
      <c r="E24" s="144"/>
      <c r="F24" s="144"/>
      <c r="G24" s="145"/>
      <c r="H24" s="48" t="s">
        <v>227</v>
      </c>
      <c r="I24" s="117">
        <v>135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32" t="s">
        <v>228</v>
      </c>
      <c r="B26" s="133"/>
      <c r="C26" s="111" t="s">
        <v>288</v>
      </c>
      <c r="D26" s="25"/>
      <c r="E26" s="33"/>
      <c r="F26" s="24"/>
      <c r="G26" s="147" t="s">
        <v>229</v>
      </c>
      <c r="H26" s="133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10"/>
      <c r="K30" s="10"/>
      <c r="L30" s="10"/>
    </row>
    <row r="31" spans="1:12" ht="12.75">
      <c r="A31" s="83"/>
      <c r="B31" s="22"/>
      <c r="C31" s="21"/>
      <c r="D31" s="158"/>
      <c r="E31" s="158"/>
      <c r="F31" s="158"/>
      <c r="G31" s="159"/>
      <c r="H31" s="16"/>
      <c r="I31" s="90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2"/>
      <c r="B37" s="30"/>
      <c r="C37" s="160"/>
      <c r="D37" s="161"/>
      <c r="E37" s="16"/>
      <c r="F37" s="160"/>
      <c r="G37" s="161"/>
      <c r="H37" s="16"/>
      <c r="I37" s="84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1" t="s">
        <v>233</v>
      </c>
      <c r="B44" s="165"/>
      <c r="C44" s="175" t="s">
        <v>298</v>
      </c>
      <c r="D44" s="176"/>
      <c r="E44" s="26"/>
      <c r="F44" s="136" t="s">
        <v>297</v>
      </c>
      <c r="G44" s="156"/>
      <c r="H44" s="156"/>
      <c r="I44" s="157"/>
      <c r="J44" s="10"/>
      <c r="K44" s="10"/>
      <c r="L44" s="10"/>
    </row>
    <row r="45" spans="1:12" ht="12.75">
      <c r="A45" s="92"/>
      <c r="B45" s="30"/>
      <c r="C45" s="160"/>
      <c r="D45" s="161"/>
      <c r="E45" s="16"/>
      <c r="F45" s="160"/>
      <c r="G45" s="162"/>
      <c r="H45" s="35"/>
      <c r="I45" s="96"/>
      <c r="J45" s="10"/>
      <c r="K45" s="10"/>
      <c r="L45" s="10"/>
    </row>
    <row r="46" spans="1:12" ht="12.75">
      <c r="A46" s="121" t="s">
        <v>234</v>
      </c>
      <c r="B46" s="165"/>
      <c r="C46" s="136" t="s">
        <v>300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1" t="s">
        <v>236</v>
      </c>
      <c r="B48" s="165"/>
      <c r="C48" s="166" t="s">
        <v>303</v>
      </c>
      <c r="D48" s="167"/>
      <c r="E48" s="168"/>
      <c r="F48" s="16"/>
      <c r="G48" s="48" t="s">
        <v>237</v>
      </c>
      <c r="H48" s="166" t="s">
        <v>299</v>
      </c>
      <c r="I48" s="168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1" t="s">
        <v>223</v>
      </c>
      <c r="B50" s="165"/>
      <c r="C50" s="179" t="s">
        <v>294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2" t="s">
        <v>238</v>
      </c>
      <c r="B52" s="133"/>
      <c r="C52" s="166" t="s">
        <v>300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97"/>
      <c r="B53" s="20"/>
      <c r="C53" s="171" t="s">
        <v>239</v>
      </c>
      <c r="D53" s="171"/>
      <c r="E53" s="171"/>
      <c r="F53" s="171"/>
      <c r="G53" s="171"/>
      <c r="H53" s="171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80" t="s">
        <v>240</v>
      </c>
      <c r="C55" s="181"/>
      <c r="D55" s="181"/>
      <c r="E55" s="181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82" t="s">
        <v>271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ht="12.75">
      <c r="A57" s="97"/>
      <c r="B57" s="182" t="s">
        <v>272</v>
      </c>
      <c r="C57" s="183"/>
      <c r="D57" s="183"/>
      <c r="E57" s="183"/>
      <c r="F57" s="183"/>
      <c r="G57" s="183"/>
      <c r="H57" s="183"/>
      <c r="I57" s="99"/>
      <c r="J57" s="10"/>
      <c r="K57" s="10"/>
      <c r="L57" s="10"/>
    </row>
    <row r="58" spans="1:12" ht="12.75">
      <c r="A58" s="97"/>
      <c r="B58" s="182" t="s">
        <v>273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 ht="12.75">
      <c r="A59" s="97"/>
      <c r="B59" s="182" t="s">
        <v>274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77"/>
      <c r="H63" s="178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10" workbookViewId="0" topLeftCell="A54">
      <selection activeCell="A68" sqref="A68:K120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5" t="s">
        <v>244</v>
      </c>
      <c r="J4" s="56" t="s">
        <v>283</v>
      </c>
      <c r="K4" s="57" t="s">
        <v>284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6">
        <v>0</v>
      </c>
      <c r="K7" s="6">
        <v>0</v>
      </c>
    </row>
    <row r="8" spans="1:12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0">
        <f>J9+J16+J26+J35+J39</f>
        <v>1203337183</v>
      </c>
      <c r="K8" s="50">
        <f>K9+K16+K26+K35+K39</f>
        <v>1186407950</v>
      </c>
      <c r="L8" s="118"/>
    </row>
    <row r="9" spans="1:12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  <c r="L10" s="118"/>
    </row>
    <row r="11" spans="1:12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0</v>
      </c>
      <c r="K11" s="7">
        <v>0</v>
      </c>
      <c r="L11" s="118"/>
    </row>
    <row r="12" spans="1:12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  <c r="L12" s="118"/>
    </row>
    <row r="13" spans="1:12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  <c r="L13" s="118"/>
    </row>
    <row r="14" spans="1:12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0</v>
      </c>
      <c r="K14" s="7">
        <v>0</v>
      </c>
      <c r="L14" s="118"/>
    </row>
    <row r="15" spans="1:12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  <c r="L15" s="118"/>
    </row>
    <row r="16" spans="1:12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1203337183</v>
      </c>
      <c r="K16" s="50">
        <f>SUM(K17:K25)</f>
        <v>1186301689</v>
      </c>
      <c r="L16" s="118"/>
    </row>
    <row r="17" spans="1:12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0</v>
      </c>
      <c r="K17" s="7">
        <v>0</v>
      </c>
      <c r="L17" s="118"/>
    </row>
    <row r="18" spans="1:12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0</v>
      </c>
      <c r="K18" s="7">
        <v>0</v>
      </c>
      <c r="L18" s="118"/>
    </row>
    <row r="19" spans="1:12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1203317758</v>
      </c>
      <c r="K19" s="7">
        <v>1186292014</v>
      </c>
      <c r="L19" s="118"/>
    </row>
    <row r="20" spans="1:12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19425</v>
      </c>
      <c r="K20" s="7">
        <v>9675</v>
      </c>
      <c r="L20" s="118"/>
    </row>
    <row r="21" spans="1:12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  <c r="L21" s="118"/>
    </row>
    <row r="22" spans="1:12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0</v>
      </c>
      <c r="K22" s="7">
        <v>0</v>
      </c>
      <c r="L22" s="118"/>
    </row>
    <row r="23" spans="1:12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0</v>
      </c>
      <c r="K23" s="7">
        <v>0</v>
      </c>
      <c r="L23" s="118"/>
    </row>
    <row r="24" spans="1:12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0</v>
      </c>
      <c r="K24" s="7">
        <v>0</v>
      </c>
      <c r="L24" s="118"/>
    </row>
    <row r="25" spans="1:12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0</v>
      </c>
      <c r="K25" s="7">
        <v>0</v>
      </c>
      <c r="L25" s="118"/>
    </row>
    <row r="26" spans="1:12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0</v>
      </c>
      <c r="K26" s="50">
        <f>SUM(K27:K34)</f>
        <v>106261</v>
      </c>
      <c r="L26" s="118"/>
    </row>
    <row r="27" spans="1:12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0</v>
      </c>
      <c r="K27" s="7">
        <v>0</v>
      </c>
      <c r="L27" s="118"/>
    </row>
    <row r="28" spans="1:12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0</v>
      </c>
      <c r="K28" s="7">
        <v>0</v>
      </c>
      <c r="L28" s="118"/>
    </row>
    <row r="29" spans="1:12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0</v>
      </c>
      <c r="K29" s="7">
        <v>0</v>
      </c>
      <c r="L29" s="118"/>
    </row>
    <row r="30" spans="1:12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  <c r="L30" s="118"/>
    </row>
    <row r="31" spans="1:12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0</v>
      </c>
      <c r="K31" s="7">
        <v>0</v>
      </c>
      <c r="L31" s="118"/>
    </row>
    <row r="32" spans="1:12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0</v>
      </c>
      <c r="K32" s="7">
        <v>106261</v>
      </c>
      <c r="L32" s="118"/>
    </row>
    <row r="33" spans="1:12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0</v>
      </c>
      <c r="K33" s="7">
        <v>0</v>
      </c>
      <c r="L33" s="118"/>
    </row>
    <row r="34" spans="1:12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  <c r="L34" s="118"/>
    </row>
    <row r="35" spans="1:12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  <c r="L36" s="118"/>
    </row>
    <row r="37" spans="1:12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  <c r="L37" s="118"/>
    </row>
    <row r="38" spans="1:12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  <c r="L38" s="118"/>
    </row>
    <row r="39" spans="1:12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0</v>
      </c>
      <c r="K39" s="7">
        <v>0</v>
      </c>
      <c r="L39" s="118"/>
    </row>
    <row r="40" spans="1:12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0">
        <f>J41+J49+J56+J64</f>
        <v>89735865</v>
      </c>
      <c r="K40" s="50">
        <f>K41+K49+K56+K64</f>
        <v>95973771</v>
      </c>
      <c r="L40" s="118"/>
    </row>
    <row r="41" spans="1:12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8370175</v>
      </c>
      <c r="K41" s="50">
        <f>SUM(K42:K48)</f>
        <v>13778960</v>
      </c>
      <c r="L41" s="118"/>
    </row>
    <row r="42" spans="1:12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8370175</v>
      </c>
      <c r="K42" s="7">
        <v>13778960</v>
      </c>
      <c r="L42" s="118"/>
    </row>
    <row r="43" spans="1:12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  <c r="L43" s="118"/>
    </row>
    <row r="44" spans="1:12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0</v>
      </c>
      <c r="K44" s="7">
        <v>0</v>
      </c>
      <c r="L44" s="118"/>
    </row>
    <row r="45" spans="1:12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0</v>
      </c>
      <c r="K45" s="7">
        <v>0</v>
      </c>
      <c r="L45" s="118"/>
    </row>
    <row r="46" spans="1:12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  <c r="L46" s="118"/>
    </row>
    <row r="47" spans="1:12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  <c r="L47" s="118"/>
    </row>
    <row r="48" spans="1:12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  <c r="L48" s="118"/>
    </row>
    <row r="49" spans="1:12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17573947</v>
      </c>
      <c r="K49" s="50">
        <f>SUM(K50:K55)</f>
        <v>25805522</v>
      </c>
      <c r="L49" s="118"/>
    </row>
    <row r="50" spans="1:12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0</v>
      </c>
      <c r="K50" s="7">
        <v>11555</v>
      </c>
      <c r="L50" s="118"/>
    </row>
    <row r="51" spans="1:12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16700445</v>
      </c>
      <c r="K51" s="7">
        <v>24175791</v>
      </c>
      <c r="L51" s="118"/>
    </row>
    <row r="52" spans="1:12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0</v>
      </c>
      <c r="K52" s="7">
        <v>0</v>
      </c>
      <c r="L52" s="118"/>
    </row>
    <row r="53" spans="1:12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6212</v>
      </c>
      <c r="K53" s="7">
        <v>0</v>
      </c>
      <c r="L53" s="118"/>
    </row>
    <row r="54" spans="1:12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31888</v>
      </c>
      <c r="K54" s="7">
        <v>29355</v>
      </c>
      <c r="L54" s="118"/>
    </row>
    <row r="55" spans="1:12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835402</v>
      </c>
      <c r="K55" s="7">
        <v>1588821</v>
      </c>
      <c r="L55" s="118"/>
    </row>
    <row r="56" spans="1:12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6269733</v>
      </c>
      <c r="K56" s="50">
        <f>SUM(K57:K63)</f>
        <v>6469192</v>
      </c>
      <c r="L56" s="118"/>
    </row>
    <row r="57" spans="1:12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/>
      <c r="L57" s="118"/>
    </row>
    <row r="58" spans="1:12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0</v>
      </c>
      <c r="K58" s="7"/>
      <c r="L58" s="118"/>
    </row>
    <row r="59" spans="1:12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/>
      <c r="L59" s="118"/>
    </row>
    <row r="60" spans="1:12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0</v>
      </c>
      <c r="K60" s="7"/>
      <c r="L60" s="118"/>
    </row>
    <row r="61" spans="1:12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0</v>
      </c>
      <c r="K61" s="7"/>
      <c r="L61" s="118"/>
    </row>
    <row r="62" spans="1:12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6269733</v>
      </c>
      <c r="K62" s="7">
        <v>6469192</v>
      </c>
      <c r="L62" s="118"/>
    </row>
    <row r="63" spans="1:12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/>
      <c r="L63" s="118"/>
    </row>
    <row r="64" spans="1:12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57522010</v>
      </c>
      <c r="K64" s="7">
        <v>49920097</v>
      </c>
      <c r="L64" s="118"/>
    </row>
    <row r="65" spans="1:12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2860484</v>
      </c>
      <c r="K65" s="7">
        <v>4542884</v>
      </c>
      <c r="L65" s="118"/>
    </row>
    <row r="66" spans="1:12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0">
        <f>J7+J8+J40+J65</f>
        <v>1295933532</v>
      </c>
      <c r="K66" s="50">
        <f>K7+K8+K40+K65</f>
        <v>1286924605</v>
      </c>
      <c r="L66" s="118"/>
    </row>
    <row r="67" spans="1:12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0</v>
      </c>
      <c r="K67" s="8">
        <v>0</v>
      </c>
      <c r="L67" s="118"/>
    </row>
    <row r="68" spans="1:12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118"/>
    </row>
    <row r="69" spans="1:12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51">
        <f>J70+J71+J72+J78+J79+J82+J85</f>
        <v>603418822</v>
      </c>
      <c r="K69" s="51">
        <f>K70+K71+K72+K78+K79+K82+K85</f>
        <v>624227623</v>
      </c>
      <c r="L69" s="118"/>
    </row>
    <row r="70" spans="1:12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436667250</v>
      </c>
      <c r="K70" s="7">
        <v>436667250</v>
      </c>
      <c r="L70" s="118"/>
    </row>
    <row r="71" spans="1:12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68425976</v>
      </c>
      <c r="K71" s="7">
        <v>68425976</v>
      </c>
      <c r="L71" s="118"/>
    </row>
    <row r="72" spans="1:12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57030391</v>
      </c>
      <c r="K72" s="50">
        <f>K73+K74-K75+K76+K77</f>
        <v>58637013</v>
      </c>
      <c r="L72" s="118"/>
    </row>
    <row r="73" spans="1:12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2030391</v>
      </c>
      <c r="K73" s="7">
        <v>3637013</v>
      </c>
      <c r="L73" s="118"/>
    </row>
    <row r="74" spans="1:12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996600</v>
      </c>
      <c r="K74" s="7">
        <v>996600</v>
      </c>
      <c r="L74" s="118"/>
    </row>
    <row r="75" spans="1:12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996600</v>
      </c>
      <c r="K75" s="7">
        <v>996600</v>
      </c>
      <c r="L75" s="118"/>
    </row>
    <row r="76" spans="1:12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0</v>
      </c>
      <c r="K76" s="7">
        <v>0</v>
      </c>
      <c r="L76" s="118"/>
    </row>
    <row r="77" spans="1:12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55000000</v>
      </c>
      <c r="K77" s="7">
        <v>55000000</v>
      </c>
      <c r="L77" s="118"/>
    </row>
    <row r="78" spans="1:12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-26429776</v>
      </c>
      <c r="K78" s="7">
        <v>-6673387</v>
      </c>
      <c r="L78" s="118"/>
    </row>
    <row r="79" spans="1:12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35592546</v>
      </c>
      <c r="K79" s="50">
        <f>K80-K81</f>
        <v>60886273</v>
      </c>
      <c r="L79" s="118"/>
    </row>
    <row r="80" spans="1:12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>
        <v>35592546</v>
      </c>
      <c r="K80" s="7">
        <v>60886273</v>
      </c>
      <c r="L80" s="118"/>
    </row>
    <row r="81" spans="1:12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0</v>
      </c>
      <c r="K81" s="7">
        <v>0</v>
      </c>
      <c r="L81" s="118"/>
    </row>
    <row r="82" spans="1:12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32132435</v>
      </c>
      <c r="K82" s="50">
        <f>K83-K84</f>
        <v>6284498</v>
      </c>
      <c r="L82" s="118"/>
    </row>
    <row r="83" spans="1:12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32132435</v>
      </c>
      <c r="K83" s="7">
        <v>6284498</v>
      </c>
      <c r="L83" s="118"/>
    </row>
    <row r="84" spans="1:12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>
        <v>0</v>
      </c>
      <c r="K84" s="7">
        <v>0</v>
      </c>
      <c r="L84" s="118"/>
    </row>
    <row r="85" spans="1:12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  <c r="L85" s="118"/>
    </row>
    <row r="86" spans="1:12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0</v>
      </c>
      <c r="K87" s="7">
        <v>0</v>
      </c>
      <c r="L87" s="118"/>
    </row>
    <row r="88" spans="1:12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  <c r="L88" s="118"/>
    </row>
    <row r="89" spans="1:12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0</v>
      </c>
      <c r="K89" s="7">
        <v>0</v>
      </c>
      <c r="L89" s="118"/>
    </row>
    <row r="90" spans="1:12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0">
        <f>SUM(J91:J99)</f>
        <v>611647455</v>
      </c>
      <c r="K90" s="50">
        <f>SUM(K91:K99)</f>
        <v>557475725</v>
      </c>
      <c r="L90" s="118"/>
    </row>
    <row r="91" spans="1:12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  <c r="L91" s="118"/>
    </row>
    <row r="92" spans="1:12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  <c r="L92" s="118"/>
    </row>
    <row r="93" spans="1:12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611647455</v>
      </c>
      <c r="K93" s="7">
        <v>557475725</v>
      </c>
      <c r="L93" s="118"/>
    </row>
    <row r="94" spans="1:12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  <c r="L94" s="118"/>
    </row>
    <row r="95" spans="1:12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0</v>
      </c>
      <c r="K95" s="7">
        <v>0</v>
      </c>
      <c r="L95" s="118"/>
    </row>
    <row r="96" spans="1:12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  <c r="L96" s="118"/>
    </row>
    <row r="97" spans="1:12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  <c r="L97" s="118"/>
    </row>
    <row r="98" spans="1:12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  <c r="L98" s="118"/>
    </row>
    <row r="99" spans="1:12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  <c r="L99" s="118"/>
    </row>
    <row r="100" spans="1:12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0">
        <f>SUM(J101:J112)</f>
        <v>76112878</v>
      </c>
      <c r="K100" s="50">
        <f>SUM(K101:K112)</f>
        <v>99844775</v>
      </c>
      <c r="L100" s="118"/>
    </row>
    <row r="101" spans="1:12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259441</v>
      </c>
      <c r="K101" s="7">
        <v>5928044</v>
      </c>
      <c r="L101" s="118"/>
    </row>
    <row r="102" spans="1:12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0</v>
      </c>
      <c r="K102" s="7">
        <v>0</v>
      </c>
      <c r="L102" s="118"/>
    </row>
    <row r="103" spans="1:12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58820431</v>
      </c>
      <c r="K103" s="7">
        <v>73630070</v>
      </c>
      <c r="L103" s="118"/>
    </row>
    <row r="104" spans="1:12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3416201</v>
      </c>
      <c r="K104" s="7">
        <v>5328229</v>
      </c>
      <c r="L104" s="118"/>
    </row>
    <row r="105" spans="1:12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9337468</v>
      </c>
      <c r="K105" s="7">
        <v>10587863</v>
      </c>
      <c r="L105" s="118"/>
    </row>
    <row r="106" spans="1:12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0</v>
      </c>
      <c r="K106" s="7">
        <v>0</v>
      </c>
      <c r="L106" s="118"/>
    </row>
    <row r="107" spans="1:12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0</v>
      </c>
      <c r="K107" s="7">
        <v>0</v>
      </c>
      <c r="L107" s="118"/>
    </row>
    <row r="108" spans="1:12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4114044</v>
      </c>
      <c r="K108" s="7">
        <v>4193404</v>
      </c>
      <c r="L108" s="118"/>
    </row>
    <row r="109" spans="1:12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58966</v>
      </c>
      <c r="K109" s="7">
        <v>32267</v>
      </c>
      <c r="L109" s="118"/>
    </row>
    <row r="110" spans="1:12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49674</v>
      </c>
      <c r="K110" s="7">
        <v>53774</v>
      </c>
      <c r="L110" s="118"/>
    </row>
    <row r="111" spans="1:12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  <c r="L111" s="118"/>
    </row>
    <row r="112" spans="1:12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56653</v>
      </c>
      <c r="K112" s="7">
        <v>91124</v>
      </c>
      <c r="L112" s="118"/>
    </row>
    <row r="113" spans="1:12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4754377</v>
      </c>
      <c r="K113" s="7">
        <v>5376482</v>
      </c>
      <c r="L113" s="118"/>
    </row>
    <row r="114" spans="1:12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0">
        <f>J69+J86+J90+J100+J113</f>
        <v>1295933532</v>
      </c>
      <c r="K114" s="50">
        <f>K69+K86+K90+K100+K113</f>
        <v>1286924605</v>
      </c>
      <c r="L114" s="118"/>
    </row>
    <row r="115" spans="1:12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0</v>
      </c>
      <c r="K115" s="8">
        <v>0</v>
      </c>
      <c r="L115" s="118"/>
    </row>
    <row r="116" spans="1:12" ht="12.75">
      <c r="A116" s="190" t="s">
        <v>275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  <c r="L116" s="118"/>
    </row>
    <row r="117" spans="1:12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  <c r="L117" s="118"/>
    </row>
    <row r="118" spans="1:12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  <c r="L118" s="118"/>
    </row>
    <row r="119" spans="1:12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  <c r="L119" s="118"/>
    </row>
    <row r="120" spans="1:12" ht="12.75">
      <c r="A120" s="207" t="s">
        <v>276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118"/>
    </row>
    <row r="121" spans="1:12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51">
        <f>SUM(J8:J9)</f>
        <v>280607388</v>
      </c>
      <c r="K7" s="51">
        <f>SUM(K8:K9)</f>
        <v>66009580</v>
      </c>
      <c r="L7" s="51">
        <f>SUM(L8:L9)</f>
        <v>300029773</v>
      </c>
      <c r="M7" s="51">
        <f>SUM(M8:M9)</f>
        <v>80766234</v>
      </c>
      <c r="N7" s="118"/>
      <c r="O7" s="118"/>
    </row>
    <row r="8" spans="1:15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276491028</v>
      </c>
      <c r="K8" s="7">
        <v>64277350</v>
      </c>
      <c r="L8" s="7">
        <v>297585818</v>
      </c>
      <c r="M8" s="7">
        <v>79179031</v>
      </c>
      <c r="N8" s="118"/>
      <c r="O8" s="118"/>
    </row>
    <row r="9" spans="1:15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4116360</v>
      </c>
      <c r="K9" s="7">
        <v>1732230</v>
      </c>
      <c r="L9" s="7">
        <v>2443955</v>
      </c>
      <c r="M9" s="7">
        <v>1587203</v>
      </c>
      <c r="N9" s="118"/>
      <c r="O9" s="118"/>
    </row>
    <row r="10" spans="1:15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0">
        <f>J11+J12+J16+J20+J21+J22+J25+J26</f>
        <v>220168704</v>
      </c>
      <c r="K10" s="50">
        <f>K11+K12+K16+K20+K21+K22+K25+K26</f>
        <v>53474447</v>
      </c>
      <c r="L10" s="50">
        <f>L11+L12+L16+L20+L21+L22+L25+L26</f>
        <v>267426013</v>
      </c>
      <c r="M10" s="50">
        <f>M11+M12+M16+M20+M21+M22+M25+M26</f>
        <v>84646887</v>
      </c>
      <c r="N10" s="118"/>
      <c r="O10" s="118"/>
    </row>
    <row r="11" spans="1:15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0">
        <f>SUM(J13:J15)</f>
        <v>103554775</v>
      </c>
      <c r="K12" s="50">
        <f>SUM(K13:K15)</f>
        <v>24858671</v>
      </c>
      <c r="L12" s="50">
        <f>SUM(L13:L15)</f>
        <v>144324018</v>
      </c>
      <c r="M12" s="50">
        <f>SUM(M13:M15)</f>
        <v>49701012</v>
      </c>
      <c r="N12" s="118"/>
      <c r="O12" s="118"/>
    </row>
    <row r="13" spans="1:15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43235735</v>
      </c>
      <c r="K13" s="7">
        <v>12670343</v>
      </c>
      <c r="L13" s="7">
        <v>73683208</v>
      </c>
      <c r="M13" s="7">
        <v>25415174</v>
      </c>
      <c r="N13" s="118"/>
      <c r="O13" s="118"/>
    </row>
    <row r="14" spans="1:15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5065360</v>
      </c>
      <c r="K14" s="7">
        <v>-68101</v>
      </c>
      <c r="L14" s="7">
        <v>6275832</v>
      </c>
      <c r="M14" s="7">
        <v>4121110</v>
      </c>
      <c r="N14" s="118"/>
      <c r="O14" s="118"/>
    </row>
    <row r="15" spans="1:15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55253680</v>
      </c>
      <c r="K15" s="7">
        <v>12256429</v>
      </c>
      <c r="L15" s="7">
        <v>64364978</v>
      </c>
      <c r="M15" s="7">
        <v>20164728</v>
      </c>
      <c r="N15" s="118"/>
      <c r="O15" s="118"/>
    </row>
    <row r="16" spans="1:15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0">
        <f>SUM(J17:J19)</f>
        <v>49941362</v>
      </c>
      <c r="K16" s="50">
        <f>SUM(K17:K19)</f>
        <v>12243297</v>
      </c>
      <c r="L16" s="50">
        <f>SUM(L17:L19)</f>
        <v>50994268</v>
      </c>
      <c r="M16" s="50">
        <f>SUM(M17:M19)</f>
        <v>13473608</v>
      </c>
      <c r="N16" s="118"/>
      <c r="O16" s="118"/>
    </row>
    <row r="17" spans="1:15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49208995</v>
      </c>
      <c r="K17" s="7">
        <v>12066686</v>
      </c>
      <c r="L17" s="7">
        <v>50277460</v>
      </c>
      <c r="M17" s="7">
        <v>13350733</v>
      </c>
      <c r="N17" s="118"/>
      <c r="O17" s="118"/>
    </row>
    <row r="18" spans="1:15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505988</v>
      </c>
      <c r="K18" s="7">
        <v>121829</v>
      </c>
      <c r="L18" s="7">
        <v>501655</v>
      </c>
      <c r="M18" s="7">
        <v>85318</v>
      </c>
      <c r="N18" s="118"/>
      <c r="O18" s="118"/>
    </row>
    <row r="19" spans="1:15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226379</v>
      </c>
      <c r="K19" s="7">
        <v>54782</v>
      </c>
      <c r="L19" s="7">
        <v>215153</v>
      </c>
      <c r="M19" s="7">
        <v>37557</v>
      </c>
      <c r="N19" s="118"/>
      <c r="O19" s="118"/>
    </row>
    <row r="20" spans="1:15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49727153</v>
      </c>
      <c r="K20" s="7">
        <v>11947292</v>
      </c>
      <c r="L20" s="7">
        <v>51377315</v>
      </c>
      <c r="M20" s="7">
        <v>13239870</v>
      </c>
      <c r="N20" s="118"/>
      <c r="O20" s="118"/>
    </row>
    <row r="21" spans="1:15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15430926</v>
      </c>
      <c r="K21" s="7">
        <v>3906407</v>
      </c>
      <c r="L21" s="7">
        <v>15458113</v>
      </c>
      <c r="M21" s="7">
        <v>4160378</v>
      </c>
      <c r="N21" s="118"/>
      <c r="O21" s="118"/>
    </row>
    <row r="22" spans="1:15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3939323</v>
      </c>
      <c r="M22" s="50">
        <f>SUM(M23:M24)</f>
        <v>3939323</v>
      </c>
      <c r="N22" s="118"/>
      <c r="O22" s="118"/>
    </row>
    <row r="23" spans="1:15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3939323</v>
      </c>
      <c r="M23" s="7">
        <v>3939323</v>
      </c>
      <c r="N23" s="118"/>
      <c r="O23" s="118"/>
    </row>
    <row r="24" spans="1:15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1514488</v>
      </c>
      <c r="K26" s="7">
        <v>518780</v>
      </c>
      <c r="L26" s="7">
        <v>1332976</v>
      </c>
      <c r="M26" s="7">
        <v>132696</v>
      </c>
      <c r="N26" s="118"/>
      <c r="O26" s="118"/>
    </row>
    <row r="27" spans="1:15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0">
        <f>SUM(J28:J32)</f>
        <v>151951</v>
      </c>
      <c r="K27" s="50">
        <f>SUM(K28:K32)</f>
        <v>74850</v>
      </c>
      <c r="L27" s="50">
        <f>SUM(L28:L32)</f>
        <v>4326805</v>
      </c>
      <c r="M27" s="50">
        <f>SUM(M28:M32)</f>
        <v>1417151</v>
      </c>
      <c r="N27" s="118"/>
      <c r="O27" s="118"/>
    </row>
    <row r="28" spans="1:15" ht="24" customHeight="1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15731</v>
      </c>
      <c r="K28" s="7">
        <v>0</v>
      </c>
      <c r="L28" s="7">
        <v>0</v>
      </c>
      <c r="M28" s="7">
        <v>0</v>
      </c>
      <c r="N28" s="118"/>
      <c r="O28" s="118"/>
    </row>
    <row r="29" spans="1:15" ht="26.25" customHeight="1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136220</v>
      </c>
      <c r="K29" s="7">
        <v>74850</v>
      </c>
      <c r="L29" s="7">
        <v>4326805</v>
      </c>
      <c r="M29" s="7">
        <v>1417151</v>
      </c>
      <c r="N29" s="118"/>
      <c r="O29" s="118"/>
    </row>
    <row r="30" spans="1:15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0">
        <f>SUM(J34:J37)</f>
        <v>28458200</v>
      </c>
      <c r="K33" s="50">
        <f>SUM(K34:K37)</f>
        <v>6153646</v>
      </c>
      <c r="L33" s="50">
        <f>SUM(L34:L37)</f>
        <v>30646067</v>
      </c>
      <c r="M33" s="50">
        <f>SUM(M34:M37)</f>
        <v>8002292</v>
      </c>
      <c r="N33" s="118"/>
      <c r="O33" s="118"/>
    </row>
    <row r="34" spans="1:15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0</v>
      </c>
      <c r="K34" s="7">
        <v>0</v>
      </c>
      <c r="L34" s="7">
        <v>777876</v>
      </c>
      <c r="M34" s="7">
        <v>0</v>
      </c>
      <c r="N34" s="118"/>
      <c r="O34" s="118"/>
    </row>
    <row r="35" spans="1:15" ht="24" customHeight="1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28458200</v>
      </c>
      <c r="K35" s="7">
        <v>6153646</v>
      </c>
      <c r="L35" s="7">
        <v>29868191</v>
      </c>
      <c r="M35" s="7">
        <v>8002292</v>
      </c>
      <c r="N35" s="118"/>
      <c r="O35" s="118"/>
    </row>
    <row r="36" spans="1:15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0">
        <f>J7+J27+J38+J40</f>
        <v>280759339</v>
      </c>
      <c r="K42" s="50">
        <f>K7+K27+K38+K40</f>
        <v>66084430</v>
      </c>
      <c r="L42" s="50">
        <f>L7+L27+L38+L40</f>
        <v>304356578</v>
      </c>
      <c r="M42" s="50">
        <f>M7+M27+M38+M40</f>
        <v>82183385</v>
      </c>
      <c r="N42" s="118"/>
      <c r="O42" s="118"/>
    </row>
    <row r="43" spans="1:15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0">
        <f>J10+J33+J39+J41</f>
        <v>248626904</v>
      </c>
      <c r="K43" s="50">
        <f>K10+K33+K39+K41</f>
        <v>59628093</v>
      </c>
      <c r="L43" s="50">
        <f>L10+L33+L39+L41</f>
        <v>298072080</v>
      </c>
      <c r="M43" s="50">
        <f>M10+M33+M39+M41</f>
        <v>92649179</v>
      </c>
      <c r="N43" s="118"/>
      <c r="O43" s="118"/>
    </row>
    <row r="44" spans="1:15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0">
        <f>J42-J43</f>
        <v>32132435</v>
      </c>
      <c r="K44" s="50">
        <f>K42-K43</f>
        <v>6456337</v>
      </c>
      <c r="L44" s="50">
        <f>L42-L43</f>
        <v>6284498</v>
      </c>
      <c r="M44" s="50">
        <f>M42-M43</f>
        <v>-10465794</v>
      </c>
      <c r="N44" s="118"/>
      <c r="O44" s="118"/>
    </row>
    <row r="45" spans="1:15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32132435</v>
      </c>
      <c r="K45" s="50">
        <f>IF(K42&gt;K43,K42-K43,0)</f>
        <v>6456337</v>
      </c>
      <c r="L45" s="50">
        <f>IF(L42&gt;L43,L42-L43,0)</f>
        <v>6284498</v>
      </c>
      <c r="M45" s="50">
        <f>IF(M42&gt;M43,M42-M43,0)</f>
        <v>0</v>
      </c>
      <c r="N45" s="118"/>
      <c r="O45" s="118"/>
    </row>
    <row r="46" spans="1:15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10465794</v>
      </c>
      <c r="N46" s="118"/>
      <c r="O46" s="118"/>
    </row>
    <row r="47" spans="1:15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0">
        <f>J44-J47</f>
        <v>32132435</v>
      </c>
      <c r="K48" s="50">
        <f>K44-K47</f>
        <v>6456337</v>
      </c>
      <c r="L48" s="50">
        <f>L44-L47</f>
        <v>6284498</v>
      </c>
      <c r="M48" s="50">
        <f>M44-M47</f>
        <v>-10465794</v>
      </c>
      <c r="N48" s="118"/>
      <c r="O48" s="118"/>
    </row>
    <row r="49" spans="1:15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32132435</v>
      </c>
      <c r="K49" s="50">
        <f>IF(K48&gt;0,K48,0)</f>
        <v>6456337</v>
      </c>
      <c r="L49" s="50">
        <f>IF(L48&gt;0,L48,0)</f>
        <v>6284498</v>
      </c>
      <c r="M49" s="50">
        <f>IF(M48&gt;0,M48,0)</f>
        <v>0</v>
      </c>
      <c r="N49" s="118"/>
      <c r="O49" s="118"/>
    </row>
    <row r="50" spans="1:15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10465794</v>
      </c>
      <c r="N50" s="118"/>
      <c r="O50" s="118"/>
    </row>
    <row r="51" spans="1:15" ht="12.75" customHeight="1">
      <c r="A51" s="190" t="s">
        <v>277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243"/>
      <c r="N51" s="118"/>
      <c r="O51" s="118"/>
    </row>
    <row r="52" spans="1:15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119"/>
      <c r="N52" s="118"/>
      <c r="O52" s="118"/>
    </row>
    <row r="53" spans="1:15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243"/>
      <c r="N55" s="118"/>
      <c r="O55" s="118"/>
    </row>
    <row r="56" spans="1:15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9">
        <v>157</v>
      </c>
      <c r="J56" s="6">
        <f>+J48</f>
        <v>32132435</v>
      </c>
      <c r="K56" s="6">
        <f>+K48</f>
        <v>6456337</v>
      </c>
      <c r="L56" s="6">
        <f>+L48</f>
        <v>6284498</v>
      </c>
      <c r="M56" s="6">
        <f>+M48</f>
        <v>-10465794</v>
      </c>
      <c r="N56" s="118"/>
      <c r="O56" s="118"/>
    </row>
    <row r="57" spans="1:15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0">
        <f>SUM(J58:J64)</f>
        <v>-81263612</v>
      </c>
      <c r="K57" s="50">
        <f>SUM(K58:K64)</f>
        <v>-7610657</v>
      </c>
      <c r="L57" s="50">
        <f>SUM(L58:L64)</f>
        <v>19756391</v>
      </c>
      <c r="M57" s="50">
        <f>SUM(M58:M64)</f>
        <v>6262628</v>
      </c>
      <c r="N57" s="118"/>
      <c r="O57" s="118"/>
    </row>
    <row r="58" spans="1:15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>
        <v>-81263612</v>
      </c>
      <c r="K58" s="7">
        <v>-7610657</v>
      </c>
      <c r="L58" s="7">
        <v>19756391</v>
      </c>
      <c r="M58" s="7">
        <v>6262628</v>
      </c>
      <c r="N58" s="118"/>
      <c r="O58" s="118"/>
    </row>
    <row r="59" spans="1:15" ht="25.5" customHeight="1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0">
        <f>J57-J65</f>
        <v>-81263612</v>
      </c>
      <c r="K66" s="50">
        <f>K57-K65</f>
        <v>-7610657</v>
      </c>
      <c r="L66" s="50">
        <f>L57-L65</f>
        <v>19756391</v>
      </c>
      <c r="M66" s="50">
        <f>M57-M65</f>
        <v>6262628</v>
      </c>
      <c r="N66" s="118"/>
      <c r="O66" s="118"/>
    </row>
    <row r="67" spans="1:15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-49131177</v>
      </c>
      <c r="K67" s="58">
        <f>K56+K66</f>
        <v>-1154320</v>
      </c>
      <c r="L67" s="58">
        <f>L56+L66</f>
        <v>26040889</v>
      </c>
      <c r="M67" s="58">
        <f>M56+M66</f>
        <v>-4203166</v>
      </c>
      <c r="N67" s="118"/>
      <c r="O67" s="118"/>
    </row>
    <row r="68" spans="1:15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6"/>
      <c r="N68" s="118"/>
      <c r="O68" s="118"/>
    </row>
    <row r="69" spans="1:15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118"/>
      <c r="O69" s="118"/>
    </row>
    <row r="70" spans="1:15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SheetLayoutView="110" workbookViewId="0" topLeftCell="A1">
      <selection activeCell="A1" sqref="A1:K52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2" width="9.7109375" style="49" bestFit="1" customWidth="1"/>
    <col min="13" max="16384" width="9.140625" style="49" customWidth="1"/>
  </cols>
  <sheetData>
    <row r="1" spans="1:11" ht="18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296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2" t="s">
        <v>245</v>
      </c>
      <c r="J4" s="63" t="s">
        <v>283</v>
      </c>
      <c r="K4" s="63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4">
        <v>2</v>
      </c>
      <c r="J5" s="65" t="s">
        <v>248</v>
      </c>
      <c r="K5" s="65" t="s">
        <v>249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50"/>
      <c r="J6" s="250"/>
      <c r="K6" s="251"/>
    </row>
    <row r="7" spans="1:13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7">
        <v>32132435</v>
      </c>
      <c r="K7" s="6">
        <v>6284498</v>
      </c>
      <c r="L7" s="118"/>
      <c r="M7" s="118"/>
    </row>
    <row r="8" spans="1:13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7">
        <v>49727153</v>
      </c>
      <c r="K8" s="7">
        <v>51377315</v>
      </c>
      <c r="L8" s="118"/>
      <c r="M8" s="118"/>
    </row>
    <row r="9" spans="1:13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7">
        <v>0</v>
      </c>
      <c r="K9" s="7">
        <v>8900260</v>
      </c>
      <c r="L9" s="118"/>
      <c r="M9" s="118"/>
    </row>
    <row r="10" spans="1:13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7">
        <v>0</v>
      </c>
      <c r="K10" s="7">
        <v>0</v>
      </c>
      <c r="L10" s="118"/>
      <c r="M10" s="118"/>
    </row>
    <row r="11" spans="1:13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7">
        <v>2435384</v>
      </c>
      <c r="K11" s="7">
        <v>0</v>
      </c>
      <c r="L11" s="118"/>
      <c r="M11" s="118"/>
    </row>
    <row r="12" spans="1:13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7">
        <v>1632304</v>
      </c>
      <c r="K12" s="7">
        <v>9161892</v>
      </c>
      <c r="L12" s="118"/>
      <c r="M12" s="118"/>
    </row>
    <row r="13" spans="1:13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60">
        <f>SUM(J7:J12)</f>
        <v>85927276</v>
      </c>
      <c r="K13" s="50">
        <f>SUM(K7:K12)</f>
        <v>75723965</v>
      </c>
      <c r="L13" s="118"/>
      <c r="M13" s="118"/>
    </row>
    <row r="14" spans="1:13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7">
        <v>3696907</v>
      </c>
      <c r="K14" s="7">
        <v>0</v>
      </c>
      <c r="L14" s="118"/>
      <c r="M14" s="118"/>
    </row>
    <row r="15" spans="1:13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7">
        <v>4955138</v>
      </c>
      <c r="K15" s="7">
        <v>9115287</v>
      </c>
      <c r="L15" s="118"/>
      <c r="M15" s="118"/>
    </row>
    <row r="16" spans="1:13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7">
        <v>0</v>
      </c>
      <c r="K16" s="7">
        <v>5408785</v>
      </c>
      <c r="L16" s="118"/>
      <c r="M16" s="118"/>
    </row>
    <row r="17" spans="1:13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7">
        <v>5739676</v>
      </c>
      <c r="K17" s="7">
        <v>2336558</v>
      </c>
      <c r="L17" s="118"/>
      <c r="M17" s="118"/>
    </row>
    <row r="18" spans="1:13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60">
        <f>SUM(J14:J17)</f>
        <v>14391721</v>
      </c>
      <c r="K18" s="50">
        <f>SUM(K14:K17)</f>
        <v>16860630</v>
      </c>
      <c r="L18" s="118"/>
      <c r="M18" s="118"/>
    </row>
    <row r="19" spans="1:13" ht="27.75" customHeight="1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60">
        <f>IF(J13&gt;J18,J13-J18,0)</f>
        <v>71535555</v>
      </c>
      <c r="K19" s="50">
        <f>IF(K13&gt;K18,K13-K18,0)</f>
        <v>58863335</v>
      </c>
      <c r="L19" s="118"/>
      <c r="M19" s="118"/>
    </row>
    <row r="20" spans="1:13" ht="31.5" customHeight="1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50"/>
      <c r="J21" s="250"/>
      <c r="K21" s="251"/>
      <c r="L21" s="118"/>
      <c r="M21" s="118"/>
    </row>
    <row r="22" spans="1:13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7">
        <v>3983417</v>
      </c>
      <c r="K28" s="7">
        <v>0</v>
      </c>
      <c r="L28" s="118"/>
      <c r="M28" s="118"/>
    </row>
    <row r="29" spans="1:13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7">
        <v>0</v>
      </c>
      <c r="K29" s="7">
        <v>0</v>
      </c>
      <c r="L29" s="118"/>
      <c r="M29" s="118"/>
    </row>
    <row r="30" spans="1:13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7">
        <v>0</v>
      </c>
      <c r="K30" s="7">
        <v>346116</v>
      </c>
      <c r="L30" s="118"/>
      <c r="M30" s="118"/>
    </row>
    <row r="31" spans="1:13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50">
        <f>SUM(J28:J30)</f>
        <v>3983417</v>
      </c>
      <c r="K31" s="50">
        <f>SUM(K28:K30)</f>
        <v>346116</v>
      </c>
      <c r="L31" s="118"/>
      <c r="M31" s="118"/>
    </row>
    <row r="32" spans="1:13" ht="25.5" customHeight="1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60">
        <f>IF(J31&gt;J27,J31-J27,0)</f>
        <v>3983417</v>
      </c>
      <c r="K33" s="58">
        <f>IF(K31&gt;K27,K31-K27,0)</f>
        <v>346116</v>
      </c>
      <c r="L33" s="118"/>
      <c r="M33" s="118"/>
    </row>
    <row r="34" spans="1:13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50"/>
      <c r="J34" s="250"/>
      <c r="K34" s="251"/>
      <c r="L34" s="118"/>
      <c r="M34" s="118"/>
    </row>
    <row r="35" spans="1:13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7">
        <v>0</v>
      </c>
      <c r="K35" s="7">
        <v>0</v>
      </c>
      <c r="L35" s="118"/>
      <c r="M35" s="118"/>
    </row>
    <row r="36" spans="1:13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7">
        <v>25078932</v>
      </c>
      <c r="K36" s="7">
        <v>0</v>
      </c>
      <c r="L36" s="118"/>
      <c r="M36" s="118"/>
    </row>
    <row r="37" spans="1:13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60">
        <f>SUM(J35:J37)</f>
        <v>25078932</v>
      </c>
      <c r="K38" s="50">
        <f>SUM(K35:K37)</f>
        <v>0</v>
      </c>
      <c r="L38" s="118"/>
      <c r="M38" s="118"/>
    </row>
    <row r="39" spans="1:13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7">
        <v>58820431</v>
      </c>
      <c r="K39" s="7">
        <v>60691686</v>
      </c>
      <c r="L39" s="118"/>
      <c r="M39" s="118"/>
    </row>
    <row r="40" spans="1:13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7">
        <v>13933468</v>
      </c>
      <c r="K40" s="7">
        <v>5227987</v>
      </c>
      <c r="L40" s="118"/>
      <c r="M40" s="118"/>
    </row>
    <row r="41" spans="1:13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7">
        <v>0</v>
      </c>
      <c r="K42" s="7">
        <v>0</v>
      </c>
      <c r="L42" s="118"/>
      <c r="M42" s="118"/>
    </row>
    <row r="43" spans="1:13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60">
        <f>SUM(J39:J43)</f>
        <v>72753899</v>
      </c>
      <c r="K44" s="50">
        <f>SUM(K39:K43)</f>
        <v>65919673</v>
      </c>
      <c r="L44" s="118"/>
      <c r="M44" s="118"/>
    </row>
    <row r="45" spans="1:13" ht="25.5" customHeight="1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60">
        <f>IF(J38&gt;J44,J38-J44,0)</f>
        <v>0</v>
      </c>
      <c r="K45" s="50">
        <f>IF(K38&gt;K44,K38-K44,0)</f>
        <v>0</v>
      </c>
      <c r="L45" s="118"/>
      <c r="M45" s="118"/>
    </row>
    <row r="46" spans="1:13" ht="30.75" customHeight="1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0">
        <f>IF(J44&gt;J38,J44-J38,0)</f>
        <v>47674967</v>
      </c>
      <c r="K46" s="50">
        <f>IF(K44&gt;K38,K44-K38,0)</f>
        <v>65919673</v>
      </c>
      <c r="L46" s="118"/>
      <c r="M46" s="118"/>
    </row>
    <row r="47" spans="1:13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60">
        <f>IF(J19-J20+J32-J33+J45-J46&gt;0,J19-J20+J32-J33+J45-J46,0)</f>
        <v>19877171</v>
      </c>
      <c r="K47" s="50">
        <f>IF(K19-K20+K32-K33+K45-K46&gt;0,K19-K20+K32-K33+K45-K46,0)</f>
        <v>0</v>
      </c>
      <c r="L47" s="118"/>
      <c r="M47" s="118"/>
    </row>
    <row r="48" spans="1:13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7402454</v>
      </c>
      <c r="L48" s="118"/>
      <c r="M48" s="118"/>
    </row>
    <row r="49" spans="1:13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7">
        <v>43914572</v>
      </c>
      <c r="K49" s="7">
        <v>63791743</v>
      </c>
      <c r="L49" s="118"/>
      <c r="M49" s="118"/>
    </row>
    <row r="50" spans="1:13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7">
        <v>19877171</v>
      </c>
      <c r="K50" s="7">
        <v>0</v>
      </c>
      <c r="L50" s="118"/>
      <c r="M50" s="118"/>
    </row>
    <row r="51" spans="1:13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0</v>
      </c>
      <c r="K51" s="7">
        <v>7402454</v>
      </c>
      <c r="L51" s="118"/>
      <c r="M51" s="118"/>
    </row>
    <row r="52" spans="1:13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61">
        <f>J49+J50-J51</f>
        <v>63791743</v>
      </c>
      <c r="K52" s="58">
        <f>K49+K50-K51</f>
        <v>56389289</v>
      </c>
      <c r="L52" s="118"/>
      <c r="M52" s="118"/>
    </row>
    <row r="54" ht="12.75">
      <c r="K54" s="11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2" width="10.7109375" style="67" bestFit="1" customWidth="1"/>
    <col min="13" max="16384" width="9.140625" style="67" customWidth="1"/>
  </cols>
  <sheetData>
    <row r="1" spans="1:11" ht="15.75" customHeight="1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.75">
      <c r="A2" s="39"/>
      <c r="B2" s="66"/>
      <c r="C2" s="259" t="s">
        <v>247</v>
      </c>
      <c r="D2" s="259"/>
      <c r="E2" s="116">
        <v>43101</v>
      </c>
      <c r="F2" s="40" t="s">
        <v>216</v>
      </c>
      <c r="G2" s="260">
        <v>43465</v>
      </c>
      <c r="H2" s="261"/>
      <c r="I2" s="66"/>
      <c r="J2" s="66"/>
      <c r="K2" s="66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0" t="s">
        <v>270</v>
      </c>
      <c r="J3" s="71" t="s">
        <v>124</v>
      </c>
      <c r="K3" s="71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3">
        <v>2</v>
      </c>
      <c r="J4" s="72" t="s">
        <v>248</v>
      </c>
      <c r="K4" s="72" t="s">
        <v>249</v>
      </c>
    </row>
    <row r="5" spans="1:13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7">
        <v>68425976</v>
      </c>
      <c r="K6" s="43">
        <v>68425976</v>
      </c>
      <c r="L6" s="120"/>
      <c r="M6" s="120"/>
    </row>
    <row r="7" spans="1:13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7">
        <v>57030391</v>
      </c>
      <c r="K7" s="43">
        <v>58637013</v>
      </c>
      <c r="L7" s="120"/>
      <c r="M7" s="120"/>
    </row>
    <row r="8" spans="1:13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7">
        <v>35592546</v>
      </c>
      <c r="K8" s="43">
        <v>60886273</v>
      </c>
      <c r="L8" s="120"/>
      <c r="M8" s="120"/>
    </row>
    <row r="9" spans="1:13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7">
        <v>32132435</v>
      </c>
      <c r="K9" s="7">
        <v>6284498</v>
      </c>
      <c r="L9" s="120"/>
      <c r="M9" s="120"/>
    </row>
    <row r="10" spans="1:13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68">
        <f>SUM(J5:J13)</f>
        <v>629848598</v>
      </c>
      <c r="K14" s="68">
        <f>SUM(K5:K13)</f>
        <v>630901010</v>
      </c>
      <c r="L14" s="120"/>
      <c r="M14" s="120"/>
    </row>
    <row r="15" spans="1:13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>
        <v>-26429776</v>
      </c>
      <c r="K15" s="43">
        <v>-6673387</v>
      </c>
      <c r="L15" s="120"/>
      <c r="M15" s="120"/>
    </row>
    <row r="16" spans="1:13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69">
        <f>SUM(J15:J20)</f>
        <v>-26429776</v>
      </c>
      <c r="K21" s="69">
        <f>SUM(K15:K20)</f>
        <v>-6673387</v>
      </c>
      <c r="L21" s="120"/>
      <c r="M21" s="120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69"/>
      <c r="K24" s="69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2017-07-14T07:18:12Z</cp:lastPrinted>
  <dcterms:created xsi:type="dcterms:W3CDTF">2008-10-17T11:51:54Z</dcterms:created>
  <dcterms:modified xsi:type="dcterms:W3CDTF">2019-02-21T08:17:06Z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