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11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externalReferences>
    <externalReference r:id="rId8"/>
  </externalReferences>
  <definedNames>
    <definedName name="_xlnm.Print_Area" localSheetId="0">'OPĆI PODACI'!$A$1:$I$63</definedName>
    <definedName name="_xlnm.Print_Area" localSheetId="4">'PK'!$A$1:$K$25</definedName>
    <definedName name="Z_59E42C4C_3CF4_4439_BABA_90002F0E9669_.wvu.PrintArea" localSheetId="0" hidden="1">'OPĆI PODACI'!$A$1:$I$63</definedName>
    <definedName name="Z_59E42C4C_3CF4_4439_BABA_90002F0E9669_.wvu.PrintArea" localSheetId="4" hidden="1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<sst xmlns="http://schemas.openxmlformats.org/spreadsheetml/2006/main" count="338" uniqueCount="305">
  <si>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</si>
  <si>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</si>
  <si>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</si>
  <si>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</si>
  <si>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</si>
  <si>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</si>
  <si>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</si>
  <si>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</si>
  <si>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</si>
  <si>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</si>
  <si>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</si>
  <si>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</si>
  <si>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</si>
  <si>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</si>
  <si>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</si>
  <si>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</si>
  <si>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</si>
  <si>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</si>
  <si>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</si>
  <si>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</si>
  <si>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</si>
  <si>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</si>
  <si>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</si>
  <si>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</si>
  <si>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</si>
  <si>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</si>
  <si>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</si>
  <si>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</si>
  <si>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</si>
  <si>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</si>
  <si>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</si>
  <si>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</si>
  <si>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</si>
  <si>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</si>
  <si>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</si>
  <si>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</si>
  <si>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</si>
  <si>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</si>
  <si>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</si>
  <si>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</si>
  <si>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</si>
  <si>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</si>
  <si>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</si>
  <si>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</si>
  <si>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</si>
  <si>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</si>
  <si>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</si>
  <si>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</si>
  <si>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</si>
  <si>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</si>
  <si>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</si>
  <si>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</si>
  <si>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</si>
  <si>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</si>
  <si>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</si>
  <si>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</si>
  <si>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</si>
  <si>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</si>
  <si>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</si>
  <si>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</si>
  <si>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</si>
  <si>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</si>
  <si>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</si>
  <si>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</si>
  <si>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</si>
  <si>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</si>
  <si>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</si>
  <si>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</si>
  <si>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</si>
  <si>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</si>
  <si>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</si>
  <si>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</si>
  <si>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</si>
  <si>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</si>
  <si>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</si>
  <si>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</si>
  <si>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</si>
  <si>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</si>
  <si>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</si>
  <si>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</si>
  <si>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</si>
  <si>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</si>
  <si>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</si>
  <si>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</si>
  <si>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</si>
  <si>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</si>
  <si>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</si>
  <si>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</si>
  <si>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</si>
  <si>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</si>
  <si>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</si>
  <si>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</si>
  <si>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</si>
  <si>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</si>
  <si>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</si>
  <si>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</si>
  <si>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</si>
  <si>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</si>
  <si>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</si>
  <si>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</si>
  <si>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</si>
  <si>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</si>
  <si>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</si>
  <si>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</si>
  <si>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</si>
  <si>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</si>
  <si>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</si>
  <si>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</si>
  <si>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</si>
  <si>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</si>
  <si>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</si>
  <si>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</si>
  <si>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</si>
  <si>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</si>
  <si>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</si>
  <si>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</si>
  <si>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</si>
  <si>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</si>
  <si>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</si>
  <si>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</si>
  <si>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</si>
  <si>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</si>
  <si>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</si>
  <si>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</si>
  <si>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</si>
  <si>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</si>
  <si>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</si>
  <si>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</si>
  <si>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</si>
  <si>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</si>
  <si>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</si>
  <si>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</si>
  <si>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</si>
  <si>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</si>
  <si>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</si>
  <si>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</si>
  <si>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</si>
  <si>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</si>
  <si>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</si>
  <si>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</si>
  <si>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</si>
  <si>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</si>
  <si>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</si>
  <si>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</si>
  <si>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</si>
  <si>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</si>
  <si>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</si>
  <si>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</si>
  <si>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</si>
  <si>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</si>
  <si>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</si>
  <si>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</si>
  <si>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</si>
  <si>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</si>
  <si>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</si>
  <si>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</si>
  <si>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</si>
  <si>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</si>
  <si>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</si>
  <si>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</si>
  <si>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</si>
  <si>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</si>
  <si>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</si>
  <si>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</si>
  <si>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</si>
  <si>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</si>
  <si>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</si>
  <si>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</si>
  <si>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</si>
  <si>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</si>
  <si>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</si>
  <si>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</si>
  <si>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</si>
  <si>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</si>
  <si>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</si>
  <si>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</si>
  <si>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</si>
  <si>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</si>
  <si>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</si>
  <si>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</si>
  <si>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</si>
  <si>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</si>
  <si>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</si>
  <si>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</si>
  <si>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</si>
  <si>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</si>
  <si>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</si>
  <si>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</si>
  <si>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</si>
  <si>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</si>
  <si>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</si>
  <si>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</si>
  <si>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</si>
  <si>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</si>
  <si>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</si>
  <si>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</si>
  <si>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</si>
  <si>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</si>
  <si>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</si>
  <si>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</si>
  <si>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</si>
  <si>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</si>
  <si>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</si>
  <si>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</si>
  <si>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</si>
  <si>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</si>
  <si>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</si>
  <si>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</si>
  <si>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</si>
  <si>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</si>
  <si>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</si>
  <si>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</si>
  <si>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</si>
  <si>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</si>
  <si>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</si>
  <si>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</si>
  <si>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</si>
  <si>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</si>
  <si>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</si>
  <si>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</si>
  <si>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</si>
  <si>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</si>
  <si>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</si>
  <si>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</si>
  <si>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</si>
  <si>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</si>
  <si>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</si>
  <si>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</si>
  <si>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</si>
  <si>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</si>
  <si>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</si>
  <si>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</si>
  <si>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</si>
  <si>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</si>
  <si>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</si>
  <si>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</si>
  <si>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</si>
  <si>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</si>
  <si>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</si>
  <si>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</si>
  <si>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</si>
  <si>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</si>
  <si>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</si>
  <si>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</si>
  <si>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</si>
  <si>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</si>
  <si>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</si>
  <si>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</si>
  <si>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</si>
  <si>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</si>
  <si>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</si>
  <si>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</si>
  <si>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</si>
  <si>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</si>
  <si>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</si>
  <si>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</si>
  <si>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</si>
  <si>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</si>
  <si>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</si>
  <si>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</si>
  <si>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</si>
  <si>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</si>
  <si>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</si>
  <si>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</si>
  <si>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</si>
  <si>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</si>
  <si>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</si>
  <si>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</si>
  <si>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</si>
  <si>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</si>
  <si>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</si>
  <si>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</si>
  <si>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</si>
  <si>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</si>
  <si>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</si>
  <si>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</si>
  <si>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</si>
  <si>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</si>
  <si>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</si>
  <si>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</si>
  <si>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</si>
  <si>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</si>
  <si>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</si>
  <si>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</si>
  <si>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</si>
  <si>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</si>
  <si>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</si>
  <si>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</si>
  <si>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</si>
  <si>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</si>
  <si>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</si>
  <si>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</si>
  <si>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</si>
  <si>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</si>
  <si>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tng@tng.hr</t>
  </si>
  <si>
    <t>www.tng.hr</t>
  </si>
  <si>
    <t>Obveznik: 30312968003; TANKERSKA NEXT GENERATION D.D.</t>
  </si>
  <si>
    <t>023/202-137</t>
  </si>
  <si>
    <t>BOŽIDARA PETRANOVIĆA 4, 23000 ZADAR</t>
  </si>
  <si>
    <t>TANKERSKA PLOVIDBA d.d.</t>
  </si>
  <si>
    <t>023/250-580</t>
  </si>
  <si>
    <t>DEVOŠIĆ MARIO</t>
  </si>
  <si>
    <t>KARAVANIĆ JOHN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</si>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</sst>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_-;\-* #,##0.00_-;_-* &quot;-&quot;??_-;_-@_-"/>
    <numFmt numFmtId="196" formatCode="_-* #,##0.00\ _K_n_-;\-* #,##0.00\ _K_n_-;_-* &quot;-&quot;??\ _K_n_-;_-@_-"/>
    <numFmt numFmtId="197" formatCode="000000"/>
    <numFmt numFmtId="198" formatCode="_-* #,##0\ _K_n_-;\-* #,##0\ _K_n_-;_-* &quot;-&quot;??\ _K_n_-;_-@_-"/>
    <numFmt numFmtId="199" formatCode="_-* #,##0.000\ _K_n_-;\-* #,##0.000\ _K_n_-;_-* &quot;-&quot;??\ _K_n_-;_-@_-"/>
    <numFmt numFmtId="200" formatCode="_-* #,##0.0000\ _K_n_-;\-* #,##0.0000\ _K_n_-;_-* &quot;-&quot;??\ _K_n_-;_-@_-"/>
    <numFmt numFmtId="201" formatCode="_-* #,##0.000000\ _K_n_-;\-* #,##0.000000\ _K_n_-;_-* &quot;-&quot;??\ _K_n_-;_-@_-"/>
    <numFmt numFmtId="202" formatCode="0.000000"/>
    <numFmt numFmtId="203" formatCode="mm/yyyy"/>
    <numFmt numFmtId="204" formatCode="_-* #,##0.00000\ _K_n_-;\-* #,##0.00000\ _K_n_-;_-* &quot;-&quot;??\ _K_n_-;_-@_-"/>
    <numFmt numFmtId="205" formatCode="#,##0.00_ ;\-#,##0.00\ "/>
    <numFmt numFmtId="206" formatCode="_-* #,##0.00\ [$USD]_-;\-* #,##0.00\ [$USD]_-;_-* &quot;-&quot;??\ [$USD]_-;_-@_-"/>
    <numFmt numFmtId="207" formatCode="#,##0.000000_ ;\-#,##0.000000\ "/>
    <numFmt numFmtId="208" formatCode="_-[$$-409]* #,##0.00_ ;_-[$$-409]* \-#,##0.00\ ;_-[$$-409]* &quot;-&quot;??_ ;_-@_ "/>
    <numFmt numFmtId="209" formatCode="_-* #,##0.000000\ _k_n_-;\-* #,##0.000000\ _k_n_-;_-* &quot;-&quot;??????\ _k_n_-;_-@_-"/>
    <numFmt numFmtId="210" formatCode="#,##0_ ;\-#,##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6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7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18" xfId="65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16" xfId="65" applyFont="1" applyFill="1" applyBorder="1" applyAlignment="1" applyProtection="1">
      <alignment vertical="center"/>
      <protection hidden="1"/>
    </xf>
    <xf numFmtId="0" fontId="3" fillId="0" borderId="25" xfId="65" applyFont="1" applyBorder="1" applyAlignment="1" applyProtection="1">
      <alignment horizontal="left" vertical="center" wrapText="1"/>
      <protection hidden="1"/>
    </xf>
    <xf numFmtId="0" fontId="3" fillId="0" borderId="16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3" fillId="0" borderId="25" xfId="65" applyFont="1" applyBorder="1" applyAlignment="1" applyProtection="1">
      <alignment wrapText="1"/>
      <protection hidden="1"/>
    </xf>
    <xf numFmtId="0" fontId="3" fillId="0" borderId="16" xfId="65" applyFont="1" applyBorder="1" applyAlignment="1" applyProtection="1">
      <alignment horizontal="right"/>
      <protection hidden="1"/>
    </xf>
    <xf numFmtId="0" fontId="3" fillId="0" borderId="25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5" xfId="65" applyFont="1" applyBorder="1" applyAlignment="1" applyProtection="1">
      <alignment vertical="top"/>
      <protection hidden="1"/>
    </xf>
    <xf numFmtId="0" fontId="3" fillId="0" borderId="25" xfId="65" applyFont="1" applyBorder="1" applyAlignment="1" applyProtection="1">
      <alignment horizontal="left" vertical="top" wrapText="1"/>
      <protection hidden="1"/>
    </xf>
    <xf numFmtId="0" fontId="3" fillId="0" borderId="16" xfId="65" applyFont="1" applyBorder="1" applyAlignment="1">
      <alignment/>
      <protection/>
    </xf>
    <xf numFmtId="0" fontId="3" fillId="0" borderId="25" xfId="65" applyFont="1" applyBorder="1" applyAlignment="1" applyProtection="1">
      <alignment horizontal="left" vertical="top" indent="2"/>
      <protection hidden="1"/>
    </xf>
    <xf numFmtId="0" fontId="3" fillId="0" borderId="25" xfId="65" applyFont="1" applyBorder="1" applyAlignment="1" applyProtection="1">
      <alignment horizontal="left" vertical="top" wrapText="1" indent="2"/>
      <protection hidden="1"/>
    </xf>
    <xf numFmtId="0" fontId="3" fillId="0" borderId="16" xfId="65" applyFont="1" applyBorder="1" applyAlignment="1" applyProtection="1">
      <alignment horizontal="right" vertical="top"/>
      <protection hidden="1"/>
    </xf>
    <xf numFmtId="49" fontId="2" fillId="0" borderId="25" xfId="65" applyNumberFormat="1" applyFont="1" applyBorder="1" applyAlignment="1" applyProtection="1">
      <alignment horizontal="center" vertical="center"/>
      <protection hidden="1" locked="0"/>
    </xf>
    <xf numFmtId="0" fontId="3" fillId="0" borderId="16" xfId="65" applyFont="1" applyBorder="1" applyAlignment="1" applyProtection="1">
      <alignment horizontal="left" vertical="top"/>
      <protection hidden="1"/>
    </xf>
    <xf numFmtId="0" fontId="3" fillId="0" borderId="25" xfId="65" applyFont="1" applyBorder="1" applyAlignment="1" applyProtection="1">
      <alignment horizontal="left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14" fontId="2" fillId="0" borderId="21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5" applyFont="1" applyFill="1" applyBorder="1" applyAlignment="1" applyProtection="1">
      <alignment horizontal="center" vertical="center"/>
      <protection hidden="1" locked="0"/>
    </xf>
    <xf numFmtId="49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6" xfId="65" applyFont="1" applyBorder="1" applyAlignment="1" applyProtection="1">
      <alignment horizontal="right" vertical="center" wrapText="1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16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5" xfId="65" applyFont="1" applyBorder="1" applyAlignment="1" applyProtection="1">
      <alignment horizontal="center" vertical="center" wrapText="1"/>
      <protection hidden="1"/>
    </xf>
    <xf numFmtId="0" fontId="3" fillId="0" borderId="16" xfId="65" applyFont="1" applyBorder="1" applyAlignment="1" applyProtection="1">
      <alignment horizontal="right" vertical="center"/>
      <protection hidden="1"/>
    </xf>
    <xf numFmtId="0" fontId="3" fillId="0" borderId="25" xfId="65" applyFont="1" applyBorder="1" applyAlignment="1" applyProtection="1">
      <alignment horizontal="right"/>
      <protection hidden="1"/>
    </xf>
    <xf numFmtId="0" fontId="1" fillId="0" borderId="16" xfId="65" applyFont="1" applyBorder="1" applyAlignment="1" applyProtection="1">
      <alignment horizontal="right" vertical="center" wrapText="1"/>
      <protection hidden="1"/>
    </xf>
    <xf numFmtId="0" fontId="1" fillId="0" borderId="25" xfId="65" applyFont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0" fontId="3" fillId="0" borderId="28" xfId="65" applyFont="1" applyFill="1" applyBorder="1" applyAlignment="1">
      <alignment horizontal="left"/>
      <protection/>
    </xf>
    <xf numFmtId="0" fontId="3" fillId="0" borderId="29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6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3" fillId="0" borderId="25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10" fillId="0" borderId="31" xfId="65" applyFont="1" applyBorder="1" applyAlignment="1">
      <alignment/>
      <protection/>
    </xf>
    <xf numFmtId="0" fontId="10" fillId="0" borderId="17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32" xfId="65" applyFont="1" applyBorder="1" applyAlignment="1" applyProtection="1">
      <alignment horizontal="center" vertical="top"/>
      <protection hidden="1"/>
    </xf>
    <xf numFmtId="0" fontId="3" fillId="0" borderId="32" xfId="65" applyFont="1" applyBorder="1" applyAlignment="1">
      <alignment horizontal="center"/>
      <protection/>
    </xf>
    <xf numFmtId="0" fontId="3" fillId="0" borderId="33" xfId="65" applyFont="1" applyBorder="1" applyAlignment="1">
      <alignment/>
      <protection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9" xfId="48" applyNumberFormat="1" applyFont="1" applyFill="1" applyBorder="1" applyAlignment="1" applyProtection="1">
      <alignment vertical="center"/>
      <protection hidden="1" locked="0"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4" fillId="0" borderId="27" xfId="57" applyNumberFormat="1" applyFill="1" applyBorder="1" applyAlignment="1" applyProtection="1">
      <alignment horizontal="left" vertical="center"/>
      <protection hidden="1" locked="0"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71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TFI-POD" xfId="65"/>
    <cellStyle name="Note" xfId="66"/>
    <cellStyle name="Obično_Knjiga2" xfId="67"/>
    <cellStyle name="Output" xfId="68"/>
    <cellStyle name="Percent" xfId="69"/>
    <cellStyle name="Percent 2" xfId="70"/>
    <cellStyle name="Style 1" xfId="71"/>
    <cellStyle name="Style 1 2" xfId="72"/>
    <cellStyle name="Title" xfId="73"/>
    <cellStyle name="Total" xfId="74"/>
    <cellStyle name="Warning Text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idacija%2003-2018%20TNG%20u%20kunama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jene"/>
      <sheetName val="bilanca"/>
      <sheetName val="račun"/>
      <sheetName val="T.R."/>
      <sheetName val="t.r. TEST"/>
      <sheetName val="Statistički-bilanca (za PD)"/>
      <sheetName val="Statistički-račun(za PD)"/>
      <sheetName val="Stanje Casha"/>
      <sheetName val="Podaci-NTI GFI"/>
      <sheetName val="POD-NTI HANFA"/>
      <sheetName val="POD-PK"/>
      <sheetName val="TEMP RDG"/>
      <sheetName val="TEMP BIL"/>
      <sheetName val="TEMP NTI"/>
      <sheetName val="TEMP PK"/>
      <sheetName val="TEMP OST"/>
      <sheetName val="Bilanca novi gfi"/>
      <sheetName val="Rdg novi gfi"/>
      <sheetName val="OSD"/>
      <sheetName val="Podaci-NTI GFI novo"/>
      <sheetName val="NTI novi gfi"/>
      <sheetName val="PK"/>
      <sheetName val="POD-DOP"/>
      <sheetName val="Spec. kapitala"/>
      <sheetName val="Otplata"/>
      <sheetName val="Otplata kredita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214</v>
      </c>
      <c r="B1" s="170"/>
      <c r="C1" s="170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26" t="s">
        <v>215</v>
      </c>
      <c r="B2" s="127"/>
      <c r="C2" s="127"/>
      <c r="D2" s="128"/>
      <c r="E2" s="109">
        <v>43101</v>
      </c>
      <c r="F2" s="12"/>
      <c r="G2" s="13" t="s">
        <v>216</v>
      </c>
      <c r="H2" s="109">
        <v>43190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32" t="s">
        <v>217</v>
      </c>
      <c r="B6" s="133"/>
      <c r="C6" s="124" t="s">
        <v>292</v>
      </c>
      <c r="D6" s="12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34" t="s">
        <v>218</v>
      </c>
      <c r="B8" s="135"/>
      <c r="C8" s="124" t="s">
        <v>291</v>
      </c>
      <c r="D8" s="12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21" t="s">
        <v>219</v>
      </c>
      <c r="B10" s="122"/>
      <c r="C10" s="124" t="s">
        <v>290</v>
      </c>
      <c r="D10" s="12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32" t="s">
        <v>220</v>
      </c>
      <c r="B12" s="133"/>
      <c r="C12" s="136" t="s">
        <v>293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32" t="s">
        <v>221</v>
      </c>
      <c r="B14" s="133"/>
      <c r="C14" s="139">
        <v>23000</v>
      </c>
      <c r="D14" s="140"/>
      <c r="E14" s="16"/>
      <c r="F14" s="136" t="s">
        <v>285</v>
      </c>
      <c r="G14" s="137"/>
      <c r="H14" s="137"/>
      <c r="I14" s="138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32" t="s">
        <v>222</v>
      </c>
      <c r="B16" s="133"/>
      <c r="C16" s="136" t="s">
        <v>286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32" t="s">
        <v>223</v>
      </c>
      <c r="B18" s="133"/>
      <c r="C18" s="141" t="s">
        <v>294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32" t="s">
        <v>224</v>
      </c>
      <c r="B20" s="133"/>
      <c r="C20" s="141" t="s">
        <v>295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32" t="s">
        <v>225</v>
      </c>
      <c r="B22" s="133"/>
      <c r="C22" s="110">
        <v>520</v>
      </c>
      <c r="D22" s="136" t="s">
        <v>285</v>
      </c>
      <c r="E22" s="144"/>
      <c r="F22" s="145"/>
      <c r="G22" s="132"/>
      <c r="H22" s="146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32" t="s">
        <v>226</v>
      </c>
      <c r="B24" s="133"/>
      <c r="C24" s="110">
        <v>13</v>
      </c>
      <c r="D24" s="136" t="s">
        <v>287</v>
      </c>
      <c r="E24" s="144"/>
      <c r="F24" s="144"/>
      <c r="G24" s="145"/>
      <c r="H24" s="48" t="s">
        <v>227</v>
      </c>
      <c r="I24" s="117">
        <v>141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32" t="s">
        <v>228</v>
      </c>
      <c r="B26" s="133"/>
      <c r="C26" s="111" t="s">
        <v>288</v>
      </c>
      <c r="D26" s="25"/>
      <c r="E26" s="33"/>
      <c r="F26" s="24"/>
      <c r="G26" s="147" t="s">
        <v>229</v>
      </c>
      <c r="H26" s="133"/>
      <c r="I26" s="112" t="s">
        <v>289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24"/>
      <c r="I30" s="125"/>
      <c r="J30" s="10"/>
      <c r="K30" s="10"/>
      <c r="L30" s="10"/>
    </row>
    <row r="31" spans="1:12" ht="12.75">
      <c r="A31" s="83"/>
      <c r="B31" s="22"/>
      <c r="C31" s="21"/>
      <c r="D31" s="158"/>
      <c r="E31" s="158"/>
      <c r="F31" s="158"/>
      <c r="G31" s="159"/>
      <c r="H31" s="16"/>
      <c r="I31" s="90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24"/>
      <c r="I32" s="12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10"/>
      <c r="K36" s="10"/>
      <c r="L36" s="10"/>
    </row>
    <row r="37" spans="1:12" ht="12.75">
      <c r="A37" s="92"/>
      <c r="B37" s="30"/>
      <c r="C37" s="160"/>
      <c r="D37" s="161"/>
      <c r="E37" s="16"/>
      <c r="F37" s="160"/>
      <c r="G37" s="161"/>
      <c r="H37" s="16"/>
      <c r="I37" s="84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21" t="s">
        <v>233</v>
      </c>
      <c r="B44" s="165"/>
      <c r="C44" s="175" t="s">
        <v>299</v>
      </c>
      <c r="D44" s="176"/>
      <c r="E44" s="26"/>
      <c r="F44" s="136" t="s">
        <v>298</v>
      </c>
      <c r="G44" s="156"/>
      <c r="H44" s="156"/>
      <c r="I44" s="157"/>
      <c r="J44" s="10"/>
      <c r="K44" s="10"/>
      <c r="L44" s="10"/>
    </row>
    <row r="45" spans="1:12" ht="12.75">
      <c r="A45" s="92"/>
      <c r="B45" s="30"/>
      <c r="C45" s="160"/>
      <c r="D45" s="161"/>
      <c r="E45" s="16"/>
      <c r="F45" s="160"/>
      <c r="G45" s="162"/>
      <c r="H45" s="35"/>
      <c r="I45" s="96"/>
      <c r="J45" s="10"/>
      <c r="K45" s="10"/>
      <c r="L45" s="10"/>
    </row>
    <row r="46" spans="1:12" ht="12.75">
      <c r="A46" s="121" t="s">
        <v>234</v>
      </c>
      <c r="B46" s="165"/>
      <c r="C46" s="136" t="s">
        <v>301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21" t="s">
        <v>236</v>
      </c>
      <c r="B48" s="165"/>
      <c r="C48" s="166" t="s">
        <v>297</v>
      </c>
      <c r="D48" s="167"/>
      <c r="E48" s="168"/>
      <c r="F48" s="16"/>
      <c r="G48" s="48" t="s">
        <v>237</v>
      </c>
      <c r="H48" s="166" t="s">
        <v>300</v>
      </c>
      <c r="I48" s="168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21" t="s">
        <v>223</v>
      </c>
      <c r="B50" s="165"/>
      <c r="C50" s="179" t="s">
        <v>294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32" t="s">
        <v>238</v>
      </c>
      <c r="B52" s="133"/>
      <c r="C52" s="166" t="s">
        <v>302</v>
      </c>
      <c r="D52" s="167"/>
      <c r="E52" s="167"/>
      <c r="F52" s="167"/>
      <c r="G52" s="167"/>
      <c r="H52" s="167"/>
      <c r="I52" s="138"/>
      <c r="J52" s="10"/>
      <c r="K52" s="10"/>
      <c r="L52" s="10"/>
    </row>
    <row r="53" spans="1:12" ht="12.75">
      <c r="A53" s="97"/>
      <c r="B53" s="20"/>
      <c r="C53" s="171" t="s">
        <v>239</v>
      </c>
      <c r="D53" s="171"/>
      <c r="E53" s="171"/>
      <c r="F53" s="171"/>
      <c r="G53" s="171"/>
      <c r="H53" s="171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80" t="s">
        <v>240</v>
      </c>
      <c r="C55" s="181"/>
      <c r="D55" s="181"/>
      <c r="E55" s="181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82" t="s">
        <v>271</v>
      </c>
      <c r="C56" s="183"/>
      <c r="D56" s="183"/>
      <c r="E56" s="183"/>
      <c r="F56" s="183"/>
      <c r="G56" s="183"/>
      <c r="H56" s="183"/>
      <c r="I56" s="184"/>
      <c r="J56" s="10"/>
      <c r="K56" s="10"/>
      <c r="L56" s="10"/>
    </row>
    <row r="57" spans="1:12" ht="12.75">
      <c r="A57" s="97"/>
      <c r="B57" s="182" t="s">
        <v>272</v>
      </c>
      <c r="C57" s="183"/>
      <c r="D57" s="183"/>
      <c r="E57" s="183"/>
      <c r="F57" s="183"/>
      <c r="G57" s="183"/>
      <c r="H57" s="183"/>
      <c r="I57" s="99"/>
      <c r="J57" s="10"/>
      <c r="K57" s="10"/>
      <c r="L57" s="10"/>
    </row>
    <row r="58" spans="1:12" ht="12.75">
      <c r="A58" s="97"/>
      <c r="B58" s="182" t="s">
        <v>273</v>
      </c>
      <c r="C58" s="183"/>
      <c r="D58" s="183"/>
      <c r="E58" s="183"/>
      <c r="F58" s="183"/>
      <c r="G58" s="183"/>
      <c r="H58" s="183"/>
      <c r="I58" s="184"/>
      <c r="J58" s="10"/>
      <c r="K58" s="10"/>
      <c r="L58" s="10"/>
    </row>
    <row r="59" spans="1:12" ht="12.75">
      <c r="A59" s="97"/>
      <c r="B59" s="182" t="s">
        <v>274</v>
      </c>
      <c r="C59" s="183"/>
      <c r="D59" s="183"/>
      <c r="E59" s="183"/>
      <c r="F59" s="183"/>
      <c r="G59" s="183"/>
      <c r="H59" s="183"/>
      <c r="I59" s="184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72" t="s">
        <v>243</v>
      </c>
      <c r="H62" s="173"/>
      <c r="I62" s="174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77"/>
      <c r="H63" s="178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SheetLayoutView="110" workbookViewId="0" topLeftCell="A1">
      <selection activeCell="J74" sqref="J74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296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55" t="s">
        <v>244</v>
      </c>
      <c r="J4" s="56" t="s">
        <v>283</v>
      </c>
      <c r="K4" s="57" t="s">
        <v>284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4">
        <v>2</v>
      </c>
      <c r="J5" s="53">
        <v>3</v>
      </c>
      <c r="K5" s="53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51</v>
      </c>
      <c r="B7" s="195"/>
      <c r="C7" s="195"/>
      <c r="D7" s="195"/>
      <c r="E7" s="195"/>
      <c r="F7" s="195"/>
      <c r="G7" s="195"/>
      <c r="H7" s="212"/>
      <c r="I7" s="3">
        <v>1</v>
      </c>
      <c r="J7" s="6">
        <v>0</v>
      </c>
      <c r="K7" s="6">
        <v>0</v>
      </c>
    </row>
    <row r="8" spans="1:12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50">
        <f>J9+J16+J26+J35+J39</f>
        <v>1203337183</v>
      </c>
      <c r="K8" s="50">
        <f>K9+K16+K26+K35+K39</f>
        <v>1145591461</v>
      </c>
      <c r="L8" s="118"/>
    </row>
    <row r="9" spans="1:12" ht="12.75">
      <c r="A9" s="198" t="s">
        <v>171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f>SUM(J10:J15)</f>
        <v>0</v>
      </c>
      <c r="K9" s="50">
        <f>SUM(K10:K15)</f>
        <v>0</v>
      </c>
      <c r="L9" s="118"/>
    </row>
    <row r="10" spans="1:12" ht="12.75">
      <c r="A10" s="198" t="s">
        <v>99</v>
      </c>
      <c r="B10" s="199"/>
      <c r="C10" s="199"/>
      <c r="D10" s="199"/>
      <c r="E10" s="199"/>
      <c r="F10" s="199"/>
      <c r="G10" s="199"/>
      <c r="H10" s="200"/>
      <c r="I10" s="1">
        <v>4</v>
      </c>
      <c r="J10" s="7">
        <v>0</v>
      </c>
      <c r="K10" s="7">
        <v>0</v>
      </c>
      <c r="L10" s="118"/>
    </row>
    <row r="11" spans="1:12" ht="12.75">
      <c r="A11" s="198" t="s">
        <v>9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0</v>
      </c>
      <c r="K11" s="7">
        <v>0</v>
      </c>
      <c r="L11" s="118"/>
    </row>
    <row r="12" spans="1:12" ht="12.75">
      <c r="A12" s="198" t="s">
        <v>100</v>
      </c>
      <c r="B12" s="199"/>
      <c r="C12" s="199"/>
      <c r="D12" s="199"/>
      <c r="E12" s="199"/>
      <c r="F12" s="199"/>
      <c r="G12" s="199"/>
      <c r="H12" s="200"/>
      <c r="I12" s="1">
        <v>6</v>
      </c>
      <c r="J12" s="7">
        <v>0</v>
      </c>
      <c r="K12" s="7">
        <v>0</v>
      </c>
      <c r="L12" s="118"/>
    </row>
    <row r="13" spans="1:12" ht="12.75">
      <c r="A13" s="198" t="s">
        <v>174</v>
      </c>
      <c r="B13" s="199"/>
      <c r="C13" s="199"/>
      <c r="D13" s="199"/>
      <c r="E13" s="199"/>
      <c r="F13" s="199"/>
      <c r="G13" s="199"/>
      <c r="H13" s="200"/>
      <c r="I13" s="1">
        <v>7</v>
      </c>
      <c r="J13" s="7">
        <v>0</v>
      </c>
      <c r="K13" s="7">
        <v>0</v>
      </c>
      <c r="L13" s="118"/>
    </row>
    <row r="14" spans="1:12" ht="12.75">
      <c r="A14" s="198" t="s">
        <v>175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0</v>
      </c>
      <c r="K14" s="7">
        <v>0</v>
      </c>
      <c r="L14" s="118"/>
    </row>
    <row r="15" spans="1:12" ht="12.75">
      <c r="A15" s="198" t="s">
        <v>176</v>
      </c>
      <c r="B15" s="199"/>
      <c r="C15" s="199"/>
      <c r="D15" s="199"/>
      <c r="E15" s="199"/>
      <c r="F15" s="199"/>
      <c r="G15" s="199"/>
      <c r="H15" s="200"/>
      <c r="I15" s="1">
        <v>9</v>
      </c>
      <c r="J15" s="7">
        <v>0</v>
      </c>
      <c r="K15" s="7">
        <v>0</v>
      </c>
      <c r="L15" s="118"/>
    </row>
    <row r="16" spans="1:12" ht="12.75">
      <c r="A16" s="198" t="s">
        <v>172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1203337183</v>
      </c>
      <c r="K16" s="50">
        <f>SUM(K17:K25)</f>
        <v>1145268867</v>
      </c>
      <c r="L16" s="118"/>
    </row>
    <row r="17" spans="1:12" ht="12.75">
      <c r="A17" s="198" t="s">
        <v>177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0</v>
      </c>
      <c r="K17" s="7">
        <v>0</v>
      </c>
      <c r="L17" s="118"/>
    </row>
    <row r="18" spans="1:12" ht="12.75">
      <c r="A18" s="198" t="s">
        <v>213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0</v>
      </c>
      <c r="K18" s="7">
        <v>0</v>
      </c>
      <c r="L18" s="118"/>
    </row>
    <row r="19" spans="1:12" ht="12.75">
      <c r="A19" s="198" t="s">
        <v>178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1203317758</v>
      </c>
      <c r="K19" s="7">
        <v>1145251879</v>
      </c>
      <c r="L19" s="118"/>
    </row>
    <row r="20" spans="1:12" ht="12.75">
      <c r="A20" s="198" t="s">
        <v>21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19425</v>
      </c>
      <c r="K20" s="7">
        <v>16988</v>
      </c>
      <c r="L20" s="118"/>
    </row>
    <row r="21" spans="1:12" ht="12.75">
      <c r="A21" s="198" t="s">
        <v>22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>
        <v>0</v>
      </c>
      <c r="K21" s="7">
        <v>0</v>
      </c>
      <c r="L21" s="118"/>
    </row>
    <row r="22" spans="1:12" ht="12.75">
      <c r="A22" s="198" t="s">
        <v>63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0</v>
      </c>
      <c r="K22" s="7">
        <v>0</v>
      </c>
      <c r="L22" s="118"/>
    </row>
    <row r="23" spans="1:12" ht="12.75">
      <c r="A23" s="198" t="s">
        <v>64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0</v>
      </c>
      <c r="K23" s="7">
        <v>0</v>
      </c>
      <c r="L23" s="118"/>
    </row>
    <row r="24" spans="1:12" ht="12.75">
      <c r="A24" s="198" t="s">
        <v>65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>
        <v>0</v>
      </c>
      <c r="K24" s="7">
        <v>0</v>
      </c>
      <c r="L24" s="118"/>
    </row>
    <row r="25" spans="1:12" ht="12.75">
      <c r="A25" s="198" t="s">
        <v>66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0</v>
      </c>
      <c r="K25" s="7">
        <v>0</v>
      </c>
      <c r="L25" s="118"/>
    </row>
    <row r="26" spans="1:12" ht="12.75">
      <c r="A26" s="198" t="s">
        <v>159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0</v>
      </c>
      <c r="K26" s="50">
        <f>SUM(K27:K34)</f>
        <v>322594</v>
      </c>
      <c r="L26" s="118"/>
    </row>
    <row r="27" spans="1:12" ht="12.75">
      <c r="A27" s="198" t="s">
        <v>67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0</v>
      </c>
      <c r="K27" s="7">
        <v>0</v>
      </c>
      <c r="L27" s="118"/>
    </row>
    <row r="28" spans="1:12" ht="12.75">
      <c r="A28" s="198" t="s">
        <v>68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>
        <v>0</v>
      </c>
      <c r="K28" s="7">
        <v>0</v>
      </c>
      <c r="L28" s="118"/>
    </row>
    <row r="29" spans="1:12" ht="12.75">
      <c r="A29" s="198" t="s">
        <v>69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0</v>
      </c>
      <c r="K29" s="7">
        <v>0</v>
      </c>
      <c r="L29" s="118"/>
    </row>
    <row r="30" spans="1:12" ht="12.75">
      <c r="A30" s="198" t="s">
        <v>74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>
        <v>0</v>
      </c>
      <c r="K30" s="7">
        <v>0</v>
      </c>
      <c r="L30" s="118"/>
    </row>
    <row r="31" spans="1:12" ht="12.75">
      <c r="A31" s="198" t="s">
        <v>75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0</v>
      </c>
      <c r="K31" s="7">
        <v>0</v>
      </c>
      <c r="L31" s="118"/>
    </row>
    <row r="32" spans="1:12" ht="12.75">
      <c r="A32" s="198" t="s">
        <v>76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>
        <v>0</v>
      </c>
      <c r="K32" s="7">
        <v>322594</v>
      </c>
      <c r="L32" s="118"/>
    </row>
    <row r="33" spans="1:12" ht="12.75">
      <c r="A33" s="198" t="s">
        <v>70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0</v>
      </c>
      <c r="K33" s="7">
        <v>0</v>
      </c>
      <c r="L33" s="118"/>
    </row>
    <row r="34" spans="1:12" ht="12.75">
      <c r="A34" s="198" t="s">
        <v>152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>
        <v>0</v>
      </c>
      <c r="K34" s="7">
        <v>0</v>
      </c>
      <c r="L34" s="118"/>
    </row>
    <row r="35" spans="1:12" ht="12.75">
      <c r="A35" s="198" t="s">
        <v>153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0</v>
      </c>
      <c r="K35" s="50">
        <f>SUM(K36:K38)</f>
        <v>0</v>
      </c>
      <c r="L35" s="118"/>
    </row>
    <row r="36" spans="1:12" ht="12.75">
      <c r="A36" s="198" t="s">
        <v>71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>
        <v>0</v>
      </c>
      <c r="K36" s="7">
        <v>0</v>
      </c>
      <c r="L36" s="118"/>
    </row>
    <row r="37" spans="1:12" ht="12.75">
      <c r="A37" s="198" t="s">
        <v>72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>
        <v>0</v>
      </c>
      <c r="K37" s="7">
        <v>0</v>
      </c>
      <c r="L37" s="118"/>
    </row>
    <row r="38" spans="1:12" ht="12.75">
      <c r="A38" s="198" t="s">
        <v>73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>
        <v>0</v>
      </c>
      <c r="K38" s="7">
        <v>0</v>
      </c>
      <c r="L38" s="118"/>
    </row>
    <row r="39" spans="1:12" ht="12.75">
      <c r="A39" s="198" t="s">
        <v>154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0</v>
      </c>
      <c r="K39" s="7">
        <v>0</v>
      </c>
      <c r="L39" s="118"/>
    </row>
    <row r="40" spans="1:12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50">
        <f>J41+J49+J56+J64</f>
        <v>89735865</v>
      </c>
      <c r="K40" s="50">
        <f>K41+K49+K56+K64</f>
        <v>69487457</v>
      </c>
      <c r="L40" s="118"/>
    </row>
    <row r="41" spans="1:12" ht="12.75">
      <c r="A41" s="198" t="s">
        <v>91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8370175</v>
      </c>
      <c r="K41" s="50">
        <f>SUM(K42:K48)</f>
        <v>10060290</v>
      </c>
      <c r="L41" s="118"/>
    </row>
    <row r="42" spans="1:12" ht="12.75">
      <c r="A42" s="198" t="s">
        <v>103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8370175</v>
      </c>
      <c r="K42" s="7">
        <v>10060290</v>
      </c>
      <c r="L42" s="118"/>
    </row>
    <row r="43" spans="1:12" ht="12.75">
      <c r="A43" s="198" t="s">
        <v>104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0</v>
      </c>
      <c r="K43" s="7">
        <v>0</v>
      </c>
      <c r="L43" s="118"/>
    </row>
    <row r="44" spans="1:12" ht="12.75">
      <c r="A44" s="198" t="s">
        <v>77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0</v>
      </c>
      <c r="K44" s="7">
        <v>0</v>
      </c>
      <c r="L44" s="118"/>
    </row>
    <row r="45" spans="1:12" ht="12.75">
      <c r="A45" s="198" t="s">
        <v>78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>
        <v>0</v>
      </c>
      <c r="K45" s="7">
        <v>0</v>
      </c>
      <c r="L45" s="118"/>
    </row>
    <row r="46" spans="1:12" ht="12.75">
      <c r="A46" s="198" t="s">
        <v>79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0</v>
      </c>
      <c r="K46" s="7">
        <v>0</v>
      </c>
      <c r="L46" s="118"/>
    </row>
    <row r="47" spans="1:12" ht="12.75">
      <c r="A47" s="198" t="s">
        <v>80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0</v>
      </c>
      <c r="K47" s="7">
        <v>0</v>
      </c>
      <c r="L47" s="118"/>
    </row>
    <row r="48" spans="1:12" ht="12.75">
      <c r="A48" s="198" t="s">
        <v>81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>
        <v>0</v>
      </c>
      <c r="K48" s="7">
        <v>0</v>
      </c>
      <c r="L48" s="118"/>
    </row>
    <row r="49" spans="1:12" ht="12.75">
      <c r="A49" s="198" t="s">
        <v>92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17573947</v>
      </c>
      <c r="K49" s="50">
        <f>SUM(K50:K55)</f>
        <v>18437257</v>
      </c>
      <c r="L49" s="118"/>
    </row>
    <row r="50" spans="1:12" ht="12.75">
      <c r="A50" s="198" t="s">
        <v>166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0</v>
      </c>
      <c r="K50" s="7">
        <v>109</v>
      </c>
      <c r="L50" s="118"/>
    </row>
    <row r="51" spans="1:12" ht="12.75">
      <c r="A51" s="198" t="s">
        <v>167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16700445</v>
      </c>
      <c r="K51" s="7">
        <v>17739319</v>
      </c>
      <c r="L51" s="118"/>
    </row>
    <row r="52" spans="1:12" ht="12.75">
      <c r="A52" s="198" t="s">
        <v>168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>
        <v>0</v>
      </c>
      <c r="K52" s="7">
        <v>0</v>
      </c>
      <c r="L52" s="118"/>
    </row>
    <row r="53" spans="1:12" ht="12.75">
      <c r="A53" s="198" t="s">
        <v>169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6212</v>
      </c>
      <c r="K53" s="7">
        <v>785</v>
      </c>
      <c r="L53" s="118"/>
    </row>
    <row r="54" spans="1:12" ht="12.75">
      <c r="A54" s="198" t="s">
        <v>5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31888</v>
      </c>
      <c r="K54" s="7">
        <v>38559</v>
      </c>
      <c r="L54" s="118"/>
    </row>
    <row r="55" spans="1:12" ht="12.75">
      <c r="A55" s="198" t="s">
        <v>6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835402</v>
      </c>
      <c r="K55" s="7">
        <v>658485</v>
      </c>
      <c r="L55" s="118"/>
    </row>
    <row r="56" spans="1:12" ht="12.75">
      <c r="A56" s="198" t="s">
        <v>93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6269733</v>
      </c>
      <c r="K56" s="50">
        <f>SUM(K57:K63)</f>
        <v>6029552</v>
      </c>
      <c r="L56" s="118"/>
    </row>
    <row r="57" spans="1:12" ht="12.75">
      <c r="A57" s="198" t="s">
        <v>67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>
        <v>0</v>
      </c>
      <c r="K57" s="7"/>
      <c r="L57" s="118"/>
    </row>
    <row r="58" spans="1:12" ht="12.75">
      <c r="A58" s="198" t="s">
        <v>68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>
        <v>0</v>
      </c>
      <c r="K58" s="7"/>
      <c r="L58" s="118"/>
    </row>
    <row r="59" spans="1:12" ht="12.75">
      <c r="A59" s="198" t="s">
        <v>208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>
        <v>0</v>
      </c>
      <c r="K59" s="7"/>
      <c r="L59" s="118"/>
    </row>
    <row r="60" spans="1:12" ht="12.75">
      <c r="A60" s="198" t="s">
        <v>74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>
        <v>0</v>
      </c>
      <c r="K60" s="7"/>
      <c r="L60" s="118"/>
    </row>
    <row r="61" spans="1:12" ht="12.75">
      <c r="A61" s="198" t="s">
        <v>75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>
        <v>0</v>
      </c>
      <c r="K61" s="7"/>
      <c r="L61" s="118"/>
    </row>
    <row r="62" spans="1:12" ht="12.75">
      <c r="A62" s="198" t="s">
        <v>76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6269733</v>
      </c>
      <c r="K62" s="7">
        <v>6029552</v>
      </c>
      <c r="L62" s="118"/>
    </row>
    <row r="63" spans="1:12" ht="12.75">
      <c r="A63" s="198" t="s">
        <v>40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0</v>
      </c>
      <c r="K63" s="7"/>
      <c r="L63" s="118"/>
    </row>
    <row r="64" spans="1:12" ht="12.75">
      <c r="A64" s="198" t="s">
        <v>173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57522010</v>
      </c>
      <c r="K64" s="7">
        <v>34960358</v>
      </c>
      <c r="L64" s="118"/>
    </row>
    <row r="65" spans="1:12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2860484</v>
      </c>
      <c r="K65" s="7">
        <v>3132961</v>
      </c>
      <c r="L65" s="118"/>
    </row>
    <row r="66" spans="1:12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50">
        <f>J7+J8+J40+J65</f>
        <v>1295933532</v>
      </c>
      <c r="K66" s="50">
        <f>K7+K8+K40+K65</f>
        <v>1218211879</v>
      </c>
      <c r="L66" s="118"/>
    </row>
    <row r="67" spans="1:12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0</v>
      </c>
      <c r="K67" s="8">
        <v>0</v>
      </c>
      <c r="L67" s="118"/>
    </row>
    <row r="68" spans="1:12" ht="12.75">
      <c r="A68" s="190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  <c r="L68" s="118"/>
    </row>
    <row r="69" spans="1:12" ht="12.75">
      <c r="A69" s="194" t="s">
        <v>160</v>
      </c>
      <c r="B69" s="195"/>
      <c r="C69" s="195"/>
      <c r="D69" s="195"/>
      <c r="E69" s="195"/>
      <c r="F69" s="195"/>
      <c r="G69" s="195"/>
      <c r="H69" s="212"/>
      <c r="I69" s="3">
        <v>62</v>
      </c>
      <c r="J69" s="51">
        <f>J70+J71+J72+J78+J79+J82+J85</f>
        <v>603418822</v>
      </c>
      <c r="K69" s="51">
        <f>K70+K71+K72+K78+K79+K82+K85</f>
        <v>594781468</v>
      </c>
      <c r="L69" s="118"/>
    </row>
    <row r="70" spans="1:12" ht="12.75">
      <c r="A70" s="198" t="s">
        <v>117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436667250</v>
      </c>
      <c r="K70" s="7">
        <v>436667250</v>
      </c>
      <c r="L70" s="118"/>
    </row>
    <row r="71" spans="1:12" ht="12.75">
      <c r="A71" s="198" t="s">
        <v>118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>
        <v>68425976</v>
      </c>
      <c r="K71" s="7">
        <v>68425976</v>
      </c>
      <c r="L71" s="118"/>
    </row>
    <row r="72" spans="1:12" ht="12.75">
      <c r="A72" s="198" t="s">
        <v>119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57030391</v>
      </c>
      <c r="K72" s="50">
        <f>K73+K74-K75+K76+K77</f>
        <v>57030391</v>
      </c>
      <c r="L72" s="118"/>
    </row>
    <row r="73" spans="1:12" ht="12.75">
      <c r="A73" s="198" t="s">
        <v>120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2030391</v>
      </c>
      <c r="K73" s="7">
        <v>2030391</v>
      </c>
      <c r="L73" s="118"/>
    </row>
    <row r="74" spans="1:12" ht="12.75">
      <c r="A74" s="198" t="s">
        <v>121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996600</v>
      </c>
      <c r="K74" s="7">
        <v>996600</v>
      </c>
      <c r="L74" s="118"/>
    </row>
    <row r="75" spans="1:12" ht="12.75">
      <c r="A75" s="198" t="s">
        <v>109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>
        <v>996600</v>
      </c>
      <c r="K75" s="7">
        <v>996600</v>
      </c>
      <c r="L75" s="118"/>
    </row>
    <row r="76" spans="1:12" ht="12.75">
      <c r="A76" s="198" t="s">
        <v>110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0</v>
      </c>
      <c r="K76" s="7">
        <v>0</v>
      </c>
      <c r="L76" s="118"/>
    </row>
    <row r="77" spans="1:12" ht="12.75">
      <c r="A77" s="198" t="s">
        <v>111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55000000</v>
      </c>
      <c r="K77" s="7">
        <v>55000000</v>
      </c>
      <c r="L77" s="118"/>
    </row>
    <row r="78" spans="1:12" ht="12.75">
      <c r="A78" s="198" t="s">
        <v>112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>
        <v>-26429776</v>
      </c>
      <c r="K78" s="7">
        <v>-49472789</v>
      </c>
      <c r="L78" s="118"/>
    </row>
    <row r="79" spans="1:12" ht="12.75">
      <c r="A79" s="198" t="s">
        <v>204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35592546</v>
      </c>
      <c r="K79" s="50">
        <f>K80-K81</f>
        <v>67724981</v>
      </c>
      <c r="L79" s="118"/>
    </row>
    <row r="80" spans="1:12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>
        <v>35592546</v>
      </c>
      <c r="K80" s="7">
        <v>67724981</v>
      </c>
      <c r="L80" s="118"/>
    </row>
    <row r="81" spans="1:12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>
        <v>0</v>
      </c>
      <c r="K81" s="7">
        <v>0</v>
      </c>
      <c r="L81" s="118"/>
    </row>
    <row r="82" spans="1:12" ht="12.75">
      <c r="A82" s="198" t="s">
        <v>205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32132435</v>
      </c>
      <c r="K82" s="50">
        <f>K83-K84</f>
        <v>14405659</v>
      </c>
      <c r="L82" s="118"/>
    </row>
    <row r="83" spans="1:12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32132435</v>
      </c>
      <c r="K83" s="7">
        <v>14405659</v>
      </c>
      <c r="L83" s="118"/>
    </row>
    <row r="84" spans="1:12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>
        <v>0</v>
      </c>
      <c r="K84" s="7">
        <v>0</v>
      </c>
      <c r="L84" s="118"/>
    </row>
    <row r="85" spans="1:12" ht="12.75">
      <c r="A85" s="198" t="s">
        <v>142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>
        <v>0</v>
      </c>
      <c r="K85" s="7">
        <v>0</v>
      </c>
      <c r="L85" s="118"/>
    </row>
    <row r="86" spans="1:12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50">
        <f>SUM(J87:J89)</f>
        <v>0</v>
      </c>
      <c r="K86" s="50">
        <f>SUM(K87:K89)</f>
        <v>0</v>
      </c>
      <c r="L86" s="118"/>
    </row>
    <row r="87" spans="1:12" ht="12.75">
      <c r="A87" s="198" t="s">
        <v>105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0</v>
      </c>
      <c r="K87" s="7">
        <v>0</v>
      </c>
      <c r="L87" s="118"/>
    </row>
    <row r="88" spans="1:12" ht="12.75">
      <c r="A88" s="198" t="s">
        <v>106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>
        <v>0</v>
      </c>
      <c r="K88" s="7">
        <v>0</v>
      </c>
      <c r="L88" s="118"/>
    </row>
    <row r="89" spans="1:12" ht="12.75">
      <c r="A89" s="198" t="s">
        <v>107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0</v>
      </c>
      <c r="K89" s="7">
        <v>0</v>
      </c>
      <c r="L89" s="118"/>
    </row>
    <row r="90" spans="1:12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50">
        <f>SUM(J91:J99)</f>
        <v>611647455</v>
      </c>
      <c r="K90" s="50">
        <f>SUM(K91:K99)</f>
        <v>564098250</v>
      </c>
      <c r="L90" s="118"/>
    </row>
    <row r="91" spans="1:12" ht="12.75">
      <c r="A91" s="198" t="s">
        <v>108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>
        <v>0</v>
      </c>
      <c r="K91" s="7">
        <v>0</v>
      </c>
      <c r="L91" s="118"/>
    </row>
    <row r="92" spans="1:12" ht="12.75">
      <c r="A92" s="198" t="s">
        <v>209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>
        <v>0</v>
      </c>
      <c r="K92" s="7">
        <v>0</v>
      </c>
      <c r="L92" s="118"/>
    </row>
    <row r="93" spans="1:12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611647455</v>
      </c>
      <c r="K93" s="7">
        <v>564098250</v>
      </c>
      <c r="L93" s="118"/>
    </row>
    <row r="94" spans="1:12" ht="12.75">
      <c r="A94" s="198" t="s">
        <v>210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>
        <v>0</v>
      </c>
      <c r="K94" s="7">
        <v>0</v>
      </c>
      <c r="L94" s="118"/>
    </row>
    <row r="95" spans="1:12" ht="12.75">
      <c r="A95" s="198" t="s">
        <v>211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>
        <v>0</v>
      </c>
      <c r="K95" s="7">
        <v>0</v>
      </c>
      <c r="L95" s="118"/>
    </row>
    <row r="96" spans="1:12" ht="12.75">
      <c r="A96" s="198" t="s">
        <v>212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>
        <v>0</v>
      </c>
      <c r="K96" s="7">
        <v>0</v>
      </c>
      <c r="L96" s="118"/>
    </row>
    <row r="97" spans="1:12" ht="12.75">
      <c r="A97" s="198" t="s">
        <v>85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>
        <v>0</v>
      </c>
      <c r="K97" s="7">
        <v>0</v>
      </c>
      <c r="L97" s="118"/>
    </row>
    <row r="98" spans="1:12" ht="12.75">
      <c r="A98" s="198" t="s">
        <v>83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>
        <v>0</v>
      </c>
      <c r="K98" s="7">
        <v>0</v>
      </c>
      <c r="L98" s="118"/>
    </row>
    <row r="99" spans="1:12" ht="12.75">
      <c r="A99" s="198" t="s">
        <v>84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0</v>
      </c>
      <c r="K99" s="7">
        <v>0</v>
      </c>
      <c r="L99" s="118"/>
    </row>
    <row r="100" spans="1:12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0">
        <f>SUM(J101:J112)</f>
        <v>76112878</v>
      </c>
      <c r="K100" s="50">
        <f>SUM(K101:K112)</f>
        <v>55010806</v>
      </c>
      <c r="L100" s="118"/>
    </row>
    <row r="101" spans="1:12" ht="12.75">
      <c r="A101" s="198" t="s">
        <v>108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259441</v>
      </c>
      <c r="K101" s="7">
        <v>792615</v>
      </c>
      <c r="L101" s="118"/>
    </row>
    <row r="102" spans="1:12" ht="12.75">
      <c r="A102" s="198" t="s">
        <v>209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0</v>
      </c>
      <c r="K102" s="7">
        <v>0</v>
      </c>
      <c r="L102" s="118"/>
    </row>
    <row r="103" spans="1:12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58820431</v>
      </c>
      <c r="K103" s="7">
        <v>42425353</v>
      </c>
      <c r="L103" s="118"/>
    </row>
    <row r="104" spans="1:12" ht="12.75">
      <c r="A104" s="198" t="s">
        <v>210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3416201</v>
      </c>
      <c r="K104" s="7">
        <v>0</v>
      </c>
      <c r="L104" s="118"/>
    </row>
    <row r="105" spans="1:12" ht="12.75">
      <c r="A105" s="198" t="s">
        <v>211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9337468</v>
      </c>
      <c r="K105" s="7">
        <v>7559287</v>
      </c>
      <c r="L105" s="118"/>
    </row>
    <row r="106" spans="1:12" ht="12.75">
      <c r="A106" s="198" t="s">
        <v>212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>
        <v>0</v>
      </c>
      <c r="K106" s="7">
        <v>0</v>
      </c>
      <c r="L106" s="118"/>
    </row>
    <row r="107" spans="1:12" ht="12.75">
      <c r="A107" s="198" t="s">
        <v>85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>
        <v>0</v>
      </c>
      <c r="K107" s="7">
        <v>0</v>
      </c>
      <c r="L107" s="118"/>
    </row>
    <row r="108" spans="1:12" ht="12.75">
      <c r="A108" s="198" t="s">
        <v>86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4114044</v>
      </c>
      <c r="K108" s="7">
        <v>4079017</v>
      </c>
      <c r="L108" s="118"/>
    </row>
    <row r="109" spans="1:12" ht="12.75">
      <c r="A109" s="198" t="s">
        <v>87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58966</v>
      </c>
      <c r="K109" s="7">
        <v>55661</v>
      </c>
      <c r="L109" s="118"/>
    </row>
    <row r="110" spans="1:12" ht="12.75">
      <c r="A110" s="198" t="s">
        <v>90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49674</v>
      </c>
      <c r="K110" s="7">
        <v>49674</v>
      </c>
      <c r="L110" s="118"/>
    </row>
    <row r="111" spans="1:12" ht="12.75">
      <c r="A111" s="198" t="s">
        <v>88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>
        <v>0</v>
      </c>
      <c r="K111" s="7">
        <v>0</v>
      </c>
      <c r="L111" s="118"/>
    </row>
    <row r="112" spans="1:12" ht="12.75">
      <c r="A112" s="198" t="s">
        <v>89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56653</v>
      </c>
      <c r="K112" s="7">
        <v>49199</v>
      </c>
      <c r="L112" s="118"/>
    </row>
    <row r="113" spans="1:12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4754377</v>
      </c>
      <c r="K113" s="7">
        <v>4321355</v>
      </c>
      <c r="L113" s="118"/>
    </row>
    <row r="114" spans="1:12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0">
        <f>J69+J86+J90+J100+J113</f>
        <v>1295933532</v>
      </c>
      <c r="K114" s="50">
        <f>K69+K86+K90+K100+K113</f>
        <v>1218211879</v>
      </c>
      <c r="L114" s="118"/>
    </row>
    <row r="115" spans="1:12" ht="12.75">
      <c r="A115" s="187" t="s">
        <v>48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0</v>
      </c>
      <c r="K115" s="8">
        <v>0</v>
      </c>
      <c r="L115" s="118"/>
    </row>
    <row r="116" spans="1:12" ht="12.75">
      <c r="A116" s="190" t="s">
        <v>275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  <c r="L116" s="118"/>
    </row>
    <row r="117" spans="1:12" ht="12.75">
      <c r="A117" s="194" t="s">
        <v>155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  <c r="L117" s="118"/>
    </row>
    <row r="118" spans="1:12" ht="12.75">
      <c r="A118" s="198" t="s">
        <v>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  <c r="L118" s="118"/>
    </row>
    <row r="119" spans="1:12" ht="12.75">
      <c r="A119" s="204" t="s">
        <v>4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8"/>
      <c r="K119" s="8"/>
      <c r="L119" s="118"/>
    </row>
    <row r="120" spans="1:12" ht="12.75">
      <c r="A120" s="207" t="s">
        <v>276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118"/>
    </row>
    <row r="121" spans="1:12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SheetLayoutView="110" zoomScalePageLayoutView="0" workbookViewId="0" topLeftCell="A1">
      <selection activeCell="O56" sqref="O56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customWidth="1"/>
    <col min="13" max="13" width="11.00390625" style="49" customWidth="1"/>
    <col min="14" max="16384" width="9.140625" style="49" customWidth="1"/>
  </cols>
  <sheetData>
    <row r="1" spans="1:13" ht="16.5" customHeight="1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5" t="s">
        <v>245</v>
      </c>
      <c r="J4" s="249" t="s">
        <v>283</v>
      </c>
      <c r="K4" s="249"/>
      <c r="L4" s="249" t="s">
        <v>284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194" t="s">
        <v>20</v>
      </c>
      <c r="B7" s="195"/>
      <c r="C7" s="195"/>
      <c r="D7" s="195"/>
      <c r="E7" s="195"/>
      <c r="F7" s="195"/>
      <c r="G7" s="195"/>
      <c r="H7" s="212"/>
      <c r="I7" s="3">
        <v>111</v>
      </c>
      <c r="J7" s="51">
        <f>SUM(J8:J9)</f>
        <v>86478210</v>
      </c>
      <c r="K7" s="51">
        <f>SUM(K8:K9)</f>
        <v>86478210</v>
      </c>
      <c r="L7" s="51">
        <f>SUM(L8:L9)</f>
        <v>73448428</v>
      </c>
      <c r="M7" s="51">
        <f>SUM(M8:M9)</f>
        <v>73448428</v>
      </c>
      <c r="N7" s="118"/>
      <c r="O7" s="118"/>
    </row>
    <row r="8" spans="1:15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84821777</v>
      </c>
      <c r="K8" s="7">
        <v>84821777</v>
      </c>
      <c r="L8" s="7">
        <v>72907536</v>
      </c>
      <c r="M8" s="7">
        <v>72907536</v>
      </c>
      <c r="N8" s="118"/>
      <c r="O8" s="118"/>
    </row>
    <row r="9" spans="1:15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1656433</v>
      </c>
      <c r="K9" s="7">
        <v>1656433</v>
      </c>
      <c r="L9" s="7">
        <v>540892</v>
      </c>
      <c r="M9" s="7">
        <v>540892</v>
      </c>
      <c r="N9" s="118"/>
      <c r="O9" s="118"/>
    </row>
    <row r="10" spans="1:15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0">
        <f>J11+J12+J16+J20+J21+J22+J25+J26</f>
        <v>61614544</v>
      </c>
      <c r="K10" s="50">
        <f>K11+K12+K16+K20+K21+K22+K25+K26</f>
        <v>61614544</v>
      </c>
      <c r="L10" s="50">
        <f>L11+L12+L16+L20+L21+L22+L25+L26</f>
        <v>53219039</v>
      </c>
      <c r="M10" s="50">
        <f>M11+M12+M16+M20+M21+M22+M25+M26</f>
        <v>53219039</v>
      </c>
      <c r="N10" s="118"/>
      <c r="O10" s="118"/>
    </row>
    <row r="11" spans="1:15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18"/>
      <c r="O11" s="118"/>
    </row>
    <row r="12" spans="1:15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0">
        <f>SUM(J13:J15)</f>
        <v>29634325</v>
      </c>
      <c r="K12" s="50">
        <f>SUM(K13:K15)</f>
        <v>29634325</v>
      </c>
      <c r="L12" s="50">
        <f>SUM(L13:L15)</f>
        <v>25230405</v>
      </c>
      <c r="M12" s="50">
        <f>SUM(M13:M15)</f>
        <v>25230405</v>
      </c>
      <c r="N12" s="118"/>
      <c r="O12" s="118"/>
    </row>
    <row r="13" spans="1:15" ht="12.75">
      <c r="A13" s="198" t="s">
        <v>122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10516964</v>
      </c>
      <c r="K13" s="7">
        <v>10516964</v>
      </c>
      <c r="L13" s="7">
        <v>13738397</v>
      </c>
      <c r="M13" s="7">
        <v>13738397</v>
      </c>
      <c r="N13" s="118"/>
      <c r="O13" s="118"/>
    </row>
    <row r="14" spans="1:15" ht="12.75">
      <c r="A14" s="198" t="s">
        <v>123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1813759</v>
      </c>
      <c r="K14" s="7">
        <v>1813759</v>
      </c>
      <c r="L14" s="7">
        <v>0</v>
      </c>
      <c r="M14" s="7">
        <v>0</v>
      </c>
      <c r="N14" s="118"/>
      <c r="O14" s="118"/>
    </row>
    <row r="15" spans="1:15" ht="12.75">
      <c r="A15" s="198" t="s">
        <v>52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17303602</v>
      </c>
      <c r="K15" s="7">
        <v>17303602</v>
      </c>
      <c r="L15" s="7">
        <v>11492008</v>
      </c>
      <c r="M15" s="7">
        <v>11492008</v>
      </c>
      <c r="N15" s="118"/>
      <c r="O15" s="118"/>
    </row>
    <row r="16" spans="1:15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0">
        <f>SUM(J17:J19)</f>
        <v>13566012</v>
      </c>
      <c r="K16" s="50">
        <f>SUM(K17:K19)</f>
        <v>13566012</v>
      </c>
      <c r="L16" s="50">
        <f>SUM(L17:L19)</f>
        <v>11774388</v>
      </c>
      <c r="M16" s="50">
        <f>SUM(M17:M19)</f>
        <v>11774388</v>
      </c>
      <c r="N16" s="118"/>
      <c r="O16" s="118"/>
    </row>
    <row r="17" spans="1:15" ht="12.75">
      <c r="A17" s="198" t="s">
        <v>53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13370593</v>
      </c>
      <c r="K17" s="7">
        <v>13370593</v>
      </c>
      <c r="L17" s="7">
        <v>11607870</v>
      </c>
      <c r="M17" s="7">
        <v>11607870</v>
      </c>
      <c r="N17" s="118"/>
      <c r="O17" s="118"/>
    </row>
    <row r="18" spans="1:15" ht="12.75">
      <c r="A18" s="198" t="s">
        <v>54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135379</v>
      </c>
      <c r="K18" s="7">
        <v>135379</v>
      </c>
      <c r="L18" s="7">
        <v>114729</v>
      </c>
      <c r="M18" s="7">
        <v>114729</v>
      </c>
      <c r="N18" s="118"/>
      <c r="O18" s="118"/>
    </row>
    <row r="19" spans="1:15" ht="12.75">
      <c r="A19" s="198" t="s">
        <v>55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60040</v>
      </c>
      <c r="K19" s="7">
        <v>60040</v>
      </c>
      <c r="L19" s="7">
        <v>51789</v>
      </c>
      <c r="M19" s="7">
        <v>51789</v>
      </c>
      <c r="N19" s="118"/>
      <c r="O19" s="118"/>
    </row>
    <row r="20" spans="1:15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13681366</v>
      </c>
      <c r="K20" s="7">
        <v>13681366</v>
      </c>
      <c r="L20" s="7">
        <v>11971607</v>
      </c>
      <c r="M20" s="7">
        <v>11971607</v>
      </c>
      <c r="N20" s="118"/>
      <c r="O20" s="118"/>
    </row>
    <row r="21" spans="1:15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4203240</v>
      </c>
      <c r="K21" s="7">
        <v>4203240</v>
      </c>
      <c r="L21" s="7">
        <v>3552650</v>
      </c>
      <c r="M21" s="7">
        <v>3552650</v>
      </c>
      <c r="N21" s="118"/>
      <c r="O21" s="118"/>
    </row>
    <row r="22" spans="1:15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118"/>
      <c r="O22" s="118"/>
    </row>
    <row r="23" spans="1:15" ht="12.75">
      <c r="A23" s="198" t="s">
        <v>113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18"/>
      <c r="O23" s="118"/>
    </row>
    <row r="24" spans="1:15" ht="12.75">
      <c r="A24" s="198" t="s">
        <v>114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0</v>
      </c>
      <c r="K24" s="7">
        <v>0</v>
      </c>
      <c r="L24" s="7">
        <v>0</v>
      </c>
      <c r="M24" s="7">
        <v>0</v>
      </c>
      <c r="N24" s="118"/>
      <c r="O24" s="118"/>
    </row>
    <row r="25" spans="1:15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118"/>
      <c r="O25" s="118"/>
    </row>
    <row r="26" spans="1:15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529601</v>
      </c>
      <c r="K26" s="7">
        <v>529601</v>
      </c>
      <c r="L26" s="7">
        <v>689989</v>
      </c>
      <c r="M26" s="7">
        <v>689989</v>
      </c>
      <c r="N26" s="118"/>
      <c r="O26" s="118"/>
    </row>
    <row r="27" spans="1:15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0">
        <f>SUM(J28:J32)</f>
        <v>21984</v>
      </c>
      <c r="K27" s="50">
        <f>SUM(K28:K32)</f>
        <v>21984</v>
      </c>
      <c r="L27" s="50">
        <f>SUM(L28:L32)</f>
        <v>533050</v>
      </c>
      <c r="M27" s="50">
        <f>SUM(M28:M32)</f>
        <v>533050</v>
      </c>
      <c r="N27" s="118"/>
      <c r="O27" s="118"/>
    </row>
    <row r="28" spans="1:15" ht="24" customHeight="1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>
        <v>0</v>
      </c>
      <c r="K28" s="7">
        <v>0</v>
      </c>
      <c r="L28" s="7">
        <v>0</v>
      </c>
      <c r="M28" s="7">
        <v>0</v>
      </c>
      <c r="N28" s="118"/>
      <c r="O28" s="118"/>
    </row>
    <row r="29" spans="1:15" ht="26.25" customHeight="1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21984</v>
      </c>
      <c r="K29" s="7">
        <v>21984</v>
      </c>
      <c r="L29" s="7">
        <v>533050</v>
      </c>
      <c r="M29" s="7">
        <v>533050</v>
      </c>
      <c r="N29" s="118"/>
      <c r="O29" s="118"/>
    </row>
    <row r="30" spans="1:15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18"/>
      <c r="O30" s="118"/>
    </row>
    <row r="31" spans="1:15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18"/>
      <c r="O31" s="118"/>
    </row>
    <row r="32" spans="1:15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18"/>
      <c r="O32" s="118"/>
    </row>
    <row r="33" spans="1:15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0">
        <f>SUM(J34:J37)</f>
        <v>7222763</v>
      </c>
      <c r="K33" s="50">
        <f>SUM(K34:K37)</f>
        <v>7222763</v>
      </c>
      <c r="L33" s="50">
        <f>SUM(L34:L37)</f>
        <v>6356780</v>
      </c>
      <c r="M33" s="50">
        <f>SUM(M34:M37)</f>
        <v>6356780</v>
      </c>
      <c r="N33" s="118"/>
      <c r="O33" s="118"/>
    </row>
    <row r="34" spans="1:15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>
        <v>0</v>
      </c>
      <c r="K34" s="7">
        <v>0</v>
      </c>
      <c r="L34" s="7">
        <v>10398</v>
      </c>
      <c r="M34" s="7">
        <v>10398</v>
      </c>
      <c r="N34" s="118"/>
      <c r="O34" s="118"/>
    </row>
    <row r="35" spans="1:15" ht="24" customHeight="1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7222763</v>
      </c>
      <c r="K35" s="7">
        <v>7222763</v>
      </c>
      <c r="L35" s="7">
        <v>6346382</v>
      </c>
      <c r="M35" s="7">
        <v>6346382</v>
      </c>
      <c r="N35" s="118"/>
      <c r="O35" s="118"/>
    </row>
    <row r="36" spans="1:15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8"/>
      <c r="O36" s="118"/>
    </row>
    <row r="37" spans="1:15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18"/>
      <c r="O37" s="118"/>
    </row>
    <row r="38" spans="1:15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8"/>
      <c r="O38" s="118"/>
    </row>
    <row r="39" spans="1:15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18"/>
      <c r="O39" s="118"/>
    </row>
    <row r="40" spans="1:15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18"/>
      <c r="O40" s="118"/>
    </row>
    <row r="41" spans="1:15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18"/>
      <c r="O41" s="118"/>
    </row>
    <row r="42" spans="1:15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0">
        <f>J7+J27+J38+J40</f>
        <v>86500194</v>
      </c>
      <c r="K42" s="50">
        <f>K7+K27+K38+K40</f>
        <v>86500194</v>
      </c>
      <c r="L42" s="50">
        <f>L7+L27+L38+L40</f>
        <v>73981478</v>
      </c>
      <c r="M42" s="50">
        <f>M7+M27+M38+M40</f>
        <v>73981478</v>
      </c>
      <c r="N42" s="118"/>
      <c r="O42" s="118"/>
    </row>
    <row r="43" spans="1:15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0">
        <f>J10+J33+J39+J41</f>
        <v>68837307</v>
      </c>
      <c r="K43" s="50">
        <f>K10+K33+K39+K41</f>
        <v>68837307</v>
      </c>
      <c r="L43" s="50">
        <f>L10+L33+L39+L41</f>
        <v>59575819</v>
      </c>
      <c r="M43" s="50">
        <f>M10+M33+M39+M41</f>
        <v>59575819</v>
      </c>
      <c r="N43" s="118"/>
      <c r="O43" s="118"/>
    </row>
    <row r="44" spans="1:15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0">
        <f>J42-J43</f>
        <v>17662887</v>
      </c>
      <c r="K44" s="50">
        <f>K42-K43</f>
        <v>17662887</v>
      </c>
      <c r="L44" s="50">
        <f>L42-L43</f>
        <v>14405659</v>
      </c>
      <c r="M44" s="50">
        <f>M42-M43</f>
        <v>14405659</v>
      </c>
      <c r="N44" s="118"/>
      <c r="O44" s="118"/>
    </row>
    <row r="45" spans="1:15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0">
        <f>IF(J42&gt;J43,J42-J43,0)</f>
        <v>17662887</v>
      </c>
      <c r="K45" s="50">
        <f>IF(K42&gt;K43,K42-K43,0)</f>
        <v>17662887</v>
      </c>
      <c r="L45" s="50">
        <f>IF(L42&gt;L43,L42-L43,0)</f>
        <v>14405659</v>
      </c>
      <c r="M45" s="50">
        <f>IF(M42&gt;M43,M42-M43,0)</f>
        <v>14405659</v>
      </c>
      <c r="N45" s="118"/>
      <c r="O45" s="118"/>
    </row>
    <row r="46" spans="1:15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  <c r="N46" s="118"/>
      <c r="O46" s="118"/>
    </row>
    <row r="47" spans="1:15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18"/>
      <c r="O47" s="118"/>
    </row>
    <row r="48" spans="1:15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0">
        <f>J44-J47</f>
        <v>17662887</v>
      </c>
      <c r="K48" s="50">
        <f>K44-K47</f>
        <v>17662887</v>
      </c>
      <c r="L48" s="50">
        <f>L44-L47</f>
        <v>14405659</v>
      </c>
      <c r="M48" s="50">
        <f>M44-M47</f>
        <v>14405659</v>
      </c>
      <c r="N48" s="118"/>
      <c r="O48" s="118"/>
    </row>
    <row r="49" spans="1:15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0">
        <f>IF(J48&gt;0,J48,0)</f>
        <v>17662887</v>
      </c>
      <c r="K49" s="50">
        <f>IF(K48&gt;0,K48,0)</f>
        <v>17662887</v>
      </c>
      <c r="L49" s="50">
        <f>IF(L48&gt;0,L48,0)</f>
        <v>14405659</v>
      </c>
      <c r="M49" s="50">
        <f>IF(M48&gt;0,M48,0)</f>
        <v>14405659</v>
      </c>
      <c r="N49" s="118"/>
      <c r="O49" s="118"/>
    </row>
    <row r="50" spans="1:15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N50" s="118"/>
      <c r="O50" s="118"/>
    </row>
    <row r="51" spans="1:15" ht="12.75" customHeight="1">
      <c r="A51" s="190" t="s">
        <v>277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243"/>
      <c r="N51" s="118"/>
      <c r="O51" s="118"/>
    </row>
    <row r="52" spans="1:15" ht="12.75" customHeight="1">
      <c r="A52" s="194" t="s">
        <v>156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119"/>
      <c r="N52" s="118"/>
      <c r="O52" s="118"/>
    </row>
    <row r="53" spans="1:15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  <c r="N53" s="118"/>
      <c r="O53" s="118"/>
    </row>
    <row r="54" spans="1:15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  <c r="N54" s="118"/>
      <c r="O54" s="118"/>
    </row>
    <row r="55" spans="1:15" ht="12.75" customHeight="1">
      <c r="A55" s="190" t="s">
        <v>158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243"/>
      <c r="N55" s="118"/>
      <c r="O55" s="118"/>
    </row>
    <row r="56" spans="1:15" ht="12.75">
      <c r="A56" s="194" t="s">
        <v>170</v>
      </c>
      <c r="B56" s="195"/>
      <c r="C56" s="195"/>
      <c r="D56" s="195"/>
      <c r="E56" s="195"/>
      <c r="F56" s="195"/>
      <c r="G56" s="195"/>
      <c r="H56" s="212"/>
      <c r="I56" s="9">
        <v>157</v>
      </c>
      <c r="J56" s="6">
        <f>+J48</f>
        <v>17662887</v>
      </c>
      <c r="K56" s="6">
        <f>+K48</f>
        <v>17662887</v>
      </c>
      <c r="L56" s="6">
        <f>+L48</f>
        <v>14405659</v>
      </c>
      <c r="M56" s="6">
        <f>+M48</f>
        <v>14405659</v>
      </c>
      <c r="N56" s="118"/>
      <c r="O56" s="118"/>
    </row>
    <row r="57" spans="1:15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0">
        <f>SUM(J58:J64)</f>
        <v>-22313971</v>
      </c>
      <c r="K57" s="50">
        <f>SUM(K58:K64)</f>
        <v>-22313971</v>
      </c>
      <c r="L57" s="50">
        <f>SUM(L58:L64)</f>
        <v>-23043013</v>
      </c>
      <c r="M57" s="50">
        <f>SUM(M58:M64)</f>
        <v>-23043013</v>
      </c>
      <c r="N57" s="118"/>
      <c r="O57" s="118"/>
    </row>
    <row r="58" spans="1:15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>
        <v>-22313971</v>
      </c>
      <c r="K58" s="7">
        <v>-22313971</v>
      </c>
      <c r="L58" s="7">
        <v>-23043013</v>
      </c>
      <c r="M58" s="7">
        <v>-23043013</v>
      </c>
      <c r="N58" s="118"/>
      <c r="O58" s="118"/>
    </row>
    <row r="59" spans="1:15" ht="25.5" customHeight="1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18"/>
      <c r="O59" s="118"/>
    </row>
    <row r="60" spans="1:15" ht="24" customHeight="1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18"/>
      <c r="O60" s="118"/>
    </row>
    <row r="61" spans="1:15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18"/>
      <c r="O61" s="118"/>
    </row>
    <row r="62" spans="1:15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18"/>
      <c r="O62" s="118"/>
    </row>
    <row r="63" spans="1:15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18"/>
      <c r="O63" s="118"/>
    </row>
    <row r="64" spans="1:15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18"/>
      <c r="O64" s="118"/>
    </row>
    <row r="65" spans="1:15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18"/>
      <c r="O65" s="118"/>
    </row>
    <row r="66" spans="1:15" ht="22.5" customHeight="1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0">
        <f>J57-J65</f>
        <v>-22313971</v>
      </c>
      <c r="K66" s="50">
        <f>K57-K65</f>
        <v>-22313971</v>
      </c>
      <c r="L66" s="50">
        <f>L57-L65</f>
        <v>-23043013</v>
      </c>
      <c r="M66" s="50">
        <f>M57-M65</f>
        <v>-23043013</v>
      </c>
      <c r="N66" s="118"/>
      <c r="O66" s="118"/>
    </row>
    <row r="67" spans="1:15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8">
        <f>J56+J66</f>
        <v>-4651084</v>
      </c>
      <c r="K67" s="58">
        <f>K56+K66</f>
        <v>-4651084</v>
      </c>
      <c r="L67" s="58">
        <f>L56+L66</f>
        <v>-8637354</v>
      </c>
      <c r="M67" s="58">
        <f>M56+M66</f>
        <v>-8637354</v>
      </c>
      <c r="N67" s="118"/>
      <c r="O67" s="118"/>
    </row>
    <row r="68" spans="1:15" ht="12.75" customHeight="1">
      <c r="A68" s="234" t="s">
        <v>278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6"/>
      <c r="N68" s="118"/>
      <c r="O68" s="118"/>
    </row>
    <row r="69" spans="1:15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  <c r="N69" s="118"/>
      <c r="O69" s="118"/>
    </row>
    <row r="70" spans="1:15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  <c r="N70" s="118"/>
      <c r="O70" s="118"/>
    </row>
    <row r="71" spans="1:15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  <c r="N71" s="118"/>
      <c r="O71" s="11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7:M57 J70:L71 J53:L54 K56:L56 K66:M67 J56:J67 L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SheetLayoutView="110" workbookViewId="0" topLeftCell="A1">
      <selection activeCell="J18" sqref="J18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2" width="9.7109375" style="49" bestFit="1" customWidth="1"/>
    <col min="13" max="16384" width="9.140625" style="49" customWidth="1"/>
  </cols>
  <sheetData>
    <row r="1" spans="1:11" ht="18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296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50</v>
      </c>
      <c r="B4" s="258"/>
      <c r="C4" s="258"/>
      <c r="D4" s="258"/>
      <c r="E4" s="258"/>
      <c r="F4" s="258"/>
      <c r="G4" s="258"/>
      <c r="H4" s="258"/>
      <c r="I4" s="62" t="s">
        <v>245</v>
      </c>
      <c r="J4" s="63" t="s">
        <v>283</v>
      </c>
      <c r="K4" s="63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4">
        <v>2</v>
      </c>
      <c r="J5" s="65" t="s">
        <v>248</v>
      </c>
      <c r="K5" s="65" t="s">
        <v>249</v>
      </c>
    </row>
    <row r="6" spans="1:11" ht="12.75">
      <c r="A6" s="190" t="s">
        <v>130</v>
      </c>
      <c r="B6" s="191"/>
      <c r="C6" s="191"/>
      <c r="D6" s="191"/>
      <c r="E6" s="191"/>
      <c r="F6" s="191"/>
      <c r="G6" s="191"/>
      <c r="H6" s="191"/>
      <c r="I6" s="250"/>
      <c r="J6" s="250"/>
      <c r="K6" s="251"/>
    </row>
    <row r="7" spans="1:13" ht="12.75">
      <c r="A7" s="198" t="s">
        <v>34</v>
      </c>
      <c r="B7" s="199"/>
      <c r="C7" s="199"/>
      <c r="D7" s="199"/>
      <c r="E7" s="199"/>
      <c r="F7" s="199"/>
      <c r="G7" s="199"/>
      <c r="H7" s="199"/>
      <c r="I7" s="1">
        <v>1</v>
      </c>
      <c r="J7" s="7">
        <v>17662887</v>
      </c>
      <c r="K7" s="6">
        <v>14405659</v>
      </c>
      <c r="L7" s="118"/>
      <c r="M7" s="118"/>
    </row>
    <row r="8" spans="1:13" ht="12.75">
      <c r="A8" s="198" t="s">
        <v>35</v>
      </c>
      <c r="B8" s="199"/>
      <c r="C8" s="199"/>
      <c r="D8" s="199"/>
      <c r="E8" s="199"/>
      <c r="F8" s="199"/>
      <c r="G8" s="199"/>
      <c r="H8" s="199"/>
      <c r="I8" s="1">
        <v>2</v>
      </c>
      <c r="J8" s="7">
        <v>13681366</v>
      </c>
      <c r="K8" s="7">
        <v>11971607</v>
      </c>
      <c r="L8" s="118"/>
      <c r="M8" s="118"/>
    </row>
    <row r="9" spans="1:13" ht="12.75">
      <c r="A9" s="198" t="s">
        <v>36</v>
      </c>
      <c r="B9" s="199"/>
      <c r="C9" s="199"/>
      <c r="D9" s="199"/>
      <c r="E9" s="199"/>
      <c r="F9" s="199"/>
      <c r="G9" s="199"/>
      <c r="H9" s="199"/>
      <c r="I9" s="1">
        <v>3</v>
      </c>
      <c r="J9" s="7">
        <v>0</v>
      </c>
      <c r="K9" s="7">
        <v>0</v>
      </c>
      <c r="L9" s="118"/>
      <c r="M9" s="118"/>
    </row>
    <row r="10" spans="1:13" ht="12.75">
      <c r="A10" s="198" t="s">
        <v>37</v>
      </c>
      <c r="B10" s="199"/>
      <c r="C10" s="199"/>
      <c r="D10" s="199"/>
      <c r="E10" s="199"/>
      <c r="F10" s="199"/>
      <c r="G10" s="199"/>
      <c r="H10" s="199"/>
      <c r="I10" s="1">
        <v>4</v>
      </c>
      <c r="J10" s="7">
        <v>8994196</v>
      </c>
      <c r="K10" s="7">
        <v>0</v>
      </c>
      <c r="L10" s="118"/>
      <c r="M10" s="118"/>
    </row>
    <row r="11" spans="1:13" ht="12.75">
      <c r="A11" s="198" t="s">
        <v>38</v>
      </c>
      <c r="B11" s="199"/>
      <c r="C11" s="199"/>
      <c r="D11" s="199"/>
      <c r="E11" s="199"/>
      <c r="F11" s="199"/>
      <c r="G11" s="199"/>
      <c r="H11" s="199"/>
      <c r="I11" s="1">
        <v>5</v>
      </c>
      <c r="J11" s="7">
        <v>0</v>
      </c>
      <c r="K11" s="7">
        <v>0</v>
      </c>
      <c r="L11" s="118"/>
      <c r="M11" s="118"/>
    </row>
    <row r="12" spans="1:13" ht="12.75">
      <c r="A12" s="198" t="s">
        <v>42</v>
      </c>
      <c r="B12" s="199"/>
      <c r="C12" s="199"/>
      <c r="D12" s="199"/>
      <c r="E12" s="199"/>
      <c r="F12" s="199"/>
      <c r="G12" s="199"/>
      <c r="H12" s="199"/>
      <c r="I12" s="1">
        <v>6</v>
      </c>
      <c r="J12" s="7">
        <v>0</v>
      </c>
      <c r="K12" s="7">
        <v>239803</v>
      </c>
      <c r="L12" s="118"/>
      <c r="M12" s="118"/>
    </row>
    <row r="13" spans="1:13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60">
        <f>SUM(J7:J12)</f>
        <v>40338449</v>
      </c>
      <c r="K13" s="50">
        <f>SUM(K7:K12)</f>
        <v>26617069</v>
      </c>
      <c r="L13" s="118"/>
      <c r="M13" s="118"/>
    </row>
    <row r="14" spans="1:13" ht="12.75">
      <c r="A14" s="198" t="s">
        <v>43</v>
      </c>
      <c r="B14" s="199"/>
      <c r="C14" s="199"/>
      <c r="D14" s="199"/>
      <c r="E14" s="199"/>
      <c r="F14" s="199"/>
      <c r="G14" s="199"/>
      <c r="H14" s="199"/>
      <c r="I14" s="1">
        <v>8</v>
      </c>
      <c r="J14" s="7">
        <v>3995089</v>
      </c>
      <c r="K14" s="7">
        <v>5124099</v>
      </c>
      <c r="L14" s="118"/>
      <c r="M14" s="118"/>
    </row>
    <row r="15" spans="1:13" ht="12.75">
      <c r="A15" s="198" t="s">
        <v>44</v>
      </c>
      <c r="B15" s="199"/>
      <c r="C15" s="199"/>
      <c r="D15" s="199"/>
      <c r="E15" s="199"/>
      <c r="F15" s="199"/>
      <c r="G15" s="199"/>
      <c r="H15" s="199"/>
      <c r="I15" s="1">
        <v>9</v>
      </c>
      <c r="J15" s="7">
        <v>0</v>
      </c>
      <c r="K15" s="7">
        <v>825032</v>
      </c>
      <c r="L15" s="118"/>
      <c r="M15" s="118"/>
    </row>
    <row r="16" spans="1:13" ht="12.75">
      <c r="A16" s="198" t="s">
        <v>45</v>
      </c>
      <c r="B16" s="199"/>
      <c r="C16" s="199"/>
      <c r="D16" s="199"/>
      <c r="E16" s="199"/>
      <c r="F16" s="199"/>
      <c r="G16" s="199"/>
      <c r="H16" s="199"/>
      <c r="I16" s="1">
        <v>10</v>
      </c>
      <c r="J16" s="7">
        <v>3047301</v>
      </c>
      <c r="K16" s="7">
        <v>1690115</v>
      </c>
      <c r="L16" s="118"/>
      <c r="M16" s="118"/>
    </row>
    <row r="17" spans="1:13" ht="12.75">
      <c r="A17" s="198" t="s">
        <v>46</v>
      </c>
      <c r="B17" s="199"/>
      <c r="C17" s="199"/>
      <c r="D17" s="199"/>
      <c r="E17" s="199"/>
      <c r="F17" s="199"/>
      <c r="G17" s="199"/>
      <c r="H17" s="199"/>
      <c r="I17" s="1">
        <v>11</v>
      </c>
      <c r="J17" s="7">
        <v>1323045</v>
      </c>
      <c r="K17" s="7">
        <v>3197069</v>
      </c>
      <c r="L17" s="118"/>
      <c r="M17" s="118"/>
    </row>
    <row r="18" spans="1:13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60">
        <f>SUM(J14:J17)</f>
        <v>8365435</v>
      </c>
      <c r="K18" s="50">
        <f>SUM(K14:K17)</f>
        <v>10836315</v>
      </c>
      <c r="L18" s="118"/>
      <c r="M18" s="118"/>
    </row>
    <row r="19" spans="1:13" ht="27.75" customHeight="1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60">
        <f>IF(J13&gt;J18,J13-J18,0)</f>
        <v>31973014</v>
      </c>
      <c r="K19" s="50">
        <f>IF(K13&gt;K18,K13-K18,0)</f>
        <v>15780754</v>
      </c>
      <c r="L19" s="118"/>
      <c r="M19" s="118"/>
    </row>
    <row r="20" spans="1:13" ht="31.5" customHeight="1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60">
        <f>IF(J18&gt;J13,J18-J13,0)</f>
        <v>0</v>
      </c>
      <c r="K20" s="58">
        <f>IF(K18&gt;K13,K18-K13,0)</f>
        <v>0</v>
      </c>
      <c r="L20" s="118"/>
      <c r="M20" s="118"/>
    </row>
    <row r="21" spans="1:13" ht="12.75">
      <c r="A21" s="190" t="s">
        <v>133</v>
      </c>
      <c r="B21" s="191"/>
      <c r="C21" s="191"/>
      <c r="D21" s="191"/>
      <c r="E21" s="191"/>
      <c r="F21" s="191"/>
      <c r="G21" s="191"/>
      <c r="H21" s="191"/>
      <c r="I21" s="250"/>
      <c r="J21" s="250"/>
      <c r="K21" s="251"/>
      <c r="L21" s="118"/>
      <c r="M21" s="118"/>
    </row>
    <row r="22" spans="1:13" ht="12.75">
      <c r="A22" s="198" t="s">
        <v>147</v>
      </c>
      <c r="B22" s="199"/>
      <c r="C22" s="199"/>
      <c r="D22" s="199"/>
      <c r="E22" s="199"/>
      <c r="F22" s="199"/>
      <c r="G22" s="199"/>
      <c r="H22" s="199"/>
      <c r="I22" s="1">
        <v>15</v>
      </c>
      <c r="J22" s="7">
        <v>0</v>
      </c>
      <c r="K22" s="6">
        <v>0</v>
      </c>
      <c r="L22" s="118"/>
      <c r="M22" s="118"/>
    </row>
    <row r="23" spans="1:13" ht="12.75">
      <c r="A23" s="198" t="s">
        <v>148</v>
      </c>
      <c r="B23" s="199"/>
      <c r="C23" s="199"/>
      <c r="D23" s="199"/>
      <c r="E23" s="199"/>
      <c r="F23" s="199"/>
      <c r="G23" s="199"/>
      <c r="H23" s="199"/>
      <c r="I23" s="1">
        <v>16</v>
      </c>
      <c r="J23" s="7">
        <v>0</v>
      </c>
      <c r="K23" s="7">
        <v>0</v>
      </c>
      <c r="L23" s="118"/>
      <c r="M23" s="118"/>
    </row>
    <row r="24" spans="1:13" ht="12.75">
      <c r="A24" s="198" t="s">
        <v>149</v>
      </c>
      <c r="B24" s="199"/>
      <c r="C24" s="199"/>
      <c r="D24" s="199"/>
      <c r="E24" s="199"/>
      <c r="F24" s="199"/>
      <c r="G24" s="199"/>
      <c r="H24" s="199"/>
      <c r="I24" s="1">
        <v>17</v>
      </c>
      <c r="J24" s="7">
        <v>0</v>
      </c>
      <c r="K24" s="7">
        <v>0</v>
      </c>
      <c r="L24" s="118"/>
      <c r="M24" s="118"/>
    </row>
    <row r="25" spans="1:13" ht="12.75">
      <c r="A25" s="198" t="s">
        <v>150</v>
      </c>
      <c r="B25" s="199"/>
      <c r="C25" s="199"/>
      <c r="D25" s="199"/>
      <c r="E25" s="199"/>
      <c r="F25" s="199"/>
      <c r="G25" s="199"/>
      <c r="H25" s="199"/>
      <c r="I25" s="1">
        <v>18</v>
      </c>
      <c r="J25" s="7">
        <v>0</v>
      </c>
      <c r="K25" s="7">
        <v>0</v>
      </c>
      <c r="L25" s="118"/>
      <c r="M25" s="118"/>
    </row>
    <row r="26" spans="1:13" ht="12.75">
      <c r="A26" s="198" t="s">
        <v>151</v>
      </c>
      <c r="B26" s="199"/>
      <c r="C26" s="199"/>
      <c r="D26" s="199"/>
      <c r="E26" s="199"/>
      <c r="F26" s="199"/>
      <c r="G26" s="199"/>
      <c r="H26" s="199"/>
      <c r="I26" s="1">
        <v>19</v>
      </c>
      <c r="J26" s="7">
        <v>0</v>
      </c>
      <c r="K26" s="7">
        <v>0</v>
      </c>
      <c r="L26" s="118"/>
      <c r="M26" s="118"/>
    </row>
    <row r="27" spans="1:13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60">
        <f>SUM(J22:J26)</f>
        <v>0</v>
      </c>
      <c r="K27" s="50">
        <f>SUM(K22:K26)</f>
        <v>0</v>
      </c>
      <c r="L27" s="118"/>
      <c r="M27" s="118"/>
    </row>
    <row r="28" spans="1:13" ht="12.75">
      <c r="A28" s="198" t="s">
        <v>101</v>
      </c>
      <c r="B28" s="199"/>
      <c r="C28" s="199"/>
      <c r="D28" s="199"/>
      <c r="E28" s="199"/>
      <c r="F28" s="199"/>
      <c r="G28" s="199"/>
      <c r="H28" s="199"/>
      <c r="I28" s="1">
        <v>21</v>
      </c>
      <c r="J28" s="7">
        <v>4317116</v>
      </c>
      <c r="K28" s="7">
        <v>0</v>
      </c>
      <c r="L28" s="118"/>
      <c r="M28" s="118"/>
    </row>
    <row r="29" spans="1:13" ht="12.75">
      <c r="A29" s="198" t="s">
        <v>102</v>
      </c>
      <c r="B29" s="199"/>
      <c r="C29" s="199"/>
      <c r="D29" s="199"/>
      <c r="E29" s="199"/>
      <c r="F29" s="199"/>
      <c r="G29" s="199"/>
      <c r="H29" s="199"/>
      <c r="I29" s="1">
        <v>22</v>
      </c>
      <c r="J29" s="7">
        <v>0</v>
      </c>
      <c r="K29" s="7">
        <v>0</v>
      </c>
      <c r="L29" s="118"/>
      <c r="M29" s="118"/>
    </row>
    <row r="30" spans="1:13" ht="12.75">
      <c r="A30" s="198" t="s">
        <v>10</v>
      </c>
      <c r="B30" s="199"/>
      <c r="C30" s="199"/>
      <c r="D30" s="199"/>
      <c r="E30" s="199"/>
      <c r="F30" s="199"/>
      <c r="G30" s="199"/>
      <c r="H30" s="199"/>
      <c r="I30" s="1">
        <v>23</v>
      </c>
      <c r="J30" s="7">
        <v>0</v>
      </c>
      <c r="K30" s="7">
        <v>322595</v>
      </c>
      <c r="L30" s="118"/>
      <c r="M30" s="118"/>
    </row>
    <row r="31" spans="1:13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50">
        <f>SUM(J28:J30)</f>
        <v>4317116</v>
      </c>
      <c r="K31" s="50">
        <f>SUM(K28:K30)</f>
        <v>322595</v>
      </c>
      <c r="L31" s="118"/>
      <c r="M31" s="118"/>
    </row>
    <row r="32" spans="1:13" ht="25.5" customHeight="1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60">
        <f>IF(J27&gt;J31,J27-J31,0)</f>
        <v>0</v>
      </c>
      <c r="K32" s="50">
        <f>IF(K27&gt;K31,K27-K31,0)</f>
        <v>0</v>
      </c>
      <c r="L32" s="118"/>
      <c r="M32" s="118"/>
    </row>
    <row r="33" spans="1:13" ht="30.75" customHeight="1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60">
        <f>IF(J31&gt;J27,J31-J27,0)</f>
        <v>4317116</v>
      </c>
      <c r="K33" s="58">
        <f>IF(K31&gt;K27,K31-K27,0)</f>
        <v>322595</v>
      </c>
      <c r="L33" s="118"/>
      <c r="M33" s="118"/>
    </row>
    <row r="34" spans="1:13" ht="12.75">
      <c r="A34" s="190" t="s">
        <v>134</v>
      </c>
      <c r="B34" s="191"/>
      <c r="C34" s="191"/>
      <c r="D34" s="191"/>
      <c r="E34" s="191"/>
      <c r="F34" s="191"/>
      <c r="G34" s="191"/>
      <c r="H34" s="191"/>
      <c r="I34" s="250"/>
      <c r="J34" s="250"/>
      <c r="K34" s="251"/>
      <c r="L34" s="118"/>
      <c r="M34" s="118"/>
    </row>
    <row r="35" spans="1:13" ht="12.75">
      <c r="A35" s="198" t="s">
        <v>143</v>
      </c>
      <c r="B35" s="199"/>
      <c r="C35" s="199"/>
      <c r="D35" s="199"/>
      <c r="E35" s="199"/>
      <c r="F35" s="199"/>
      <c r="G35" s="199"/>
      <c r="H35" s="199"/>
      <c r="I35" s="1">
        <v>27</v>
      </c>
      <c r="J35" s="7">
        <v>0</v>
      </c>
      <c r="K35" s="7">
        <v>0</v>
      </c>
      <c r="L35" s="118"/>
      <c r="M35" s="118"/>
    </row>
    <row r="36" spans="1:13" ht="12.75">
      <c r="A36" s="198" t="s">
        <v>23</v>
      </c>
      <c r="B36" s="199"/>
      <c r="C36" s="199"/>
      <c r="D36" s="199"/>
      <c r="E36" s="199"/>
      <c r="F36" s="199"/>
      <c r="G36" s="199"/>
      <c r="H36" s="199"/>
      <c r="I36" s="1">
        <v>28</v>
      </c>
      <c r="J36" s="7">
        <v>0</v>
      </c>
      <c r="K36" s="7">
        <v>0</v>
      </c>
      <c r="L36" s="118"/>
      <c r="M36" s="118"/>
    </row>
    <row r="37" spans="1:13" ht="12.75">
      <c r="A37" s="198" t="s">
        <v>24</v>
      </c>
      <c r="B37" s="199"/>
      <c r="C37" s="199"/>
      <c r="D37" s="199"/>
      <c r="E37" s="199"/>
      <c r="F37" s="199"/>
      <c r="G37" s="199"/>
      <c r="H37" s="199"/>
      <c r="I37" s="1">
        <v>29</v>
      </c>
      <c r="J37" s="7">
        <v>0</v>
      </c>
      <c r="K37" s="7">
        <v>0</v>
      </c>
      <c r="L37" s="118"/>
      <c r="M37" s="118"/>
    </row>
    <row r="38" spans="1:13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60">
        <f>SUM(J35:J37)</f>
        <v>0</v>
      </c>
      <c r="K38" s="50">
        <f>SUM(K35:K37)</f>
        <v>0</v>
      </c>
      <c r="L38" s="118"/>
      <c r="M38" s="118"/>
    </row>
    <row r="39" spans="1:13" ht="12.75">
      <c r="A39" s="198" t="s">
        <v>25</v>
      </c>
      <c r="B39" s="199"/>
      <c r="C39" s="199"/>
      <c r="D39" s="199"/>
      <c r="E39" s="199"/>
      <c r="F39" s="199"/>
      <c r="G39" s="199"/>
      <c r="H39" s="199"/>
      <c r="I39" s="1">
        <v>31</v>
      </c>
      <c r="J39" s="7">
        <v>16248570</v>
      </c>
      <c r="K39" s="7">
        <v>38259992</v>
      </c>
      <c r="L39" s="118"/>
      <c r="M39" s="118"/>
    </row>
    <row r="40" spans="1:13" ht="12.75">
      <c r="A40" s="198" t="s">
        <v>26</v>
      </c>
      <c r="B40" s="199"/>
      <c r="C40" s="199"/>
      <c r="D40" s="199"/>
      <c r="E40" s="199"/>
      <c r="F40" s="199"/>
      <c r="G40" s="199"/>
      <c r="H40" s="199"/>
      <c r="I40" s="1">
        <v>32</v>
      </c>
      <c r="J40" s="7">
        <v>0</v>
      </c>
      <c r="K40" s="7">
        <v>0</v>
      </c>
      <c r="L40" s="118"/>
      <c r="M40" s="118"/>
    </row>
    <row r="41" spans="1:13" ht="12.75">
      <c r="A41" s="198" t="s">
        <v>27</v>
      </c>
      <c r="B41" s="199"/>
      <c r="C41" s="199"/>
      <c r="D41" s="199"/>
      <c r="E41" s="199"/>
      <c r="F41" s="199"/>
      <c r="G41" s="199"/>
      <c r="H41" s="199"/>
      <c r="I41" s="1">
        <v>33</v>
      </c>
      <c r="J41" s="7">
        <v>0</v>
      </c>
      <c r="K41" s="7">
        <v>0</v>
      </c>
      <c r="L41" s="118"/>
      <c r="M41" s="118"/>
    </row>
    <row r="42" spans="1:13" ht="12.75">
      <c r="A42" s="198" t="s">
        <v>28</v>
      </c>
      <c r="B42" s="199"/>
      <c r="C42" s="199"/>
      <c r="D42" s="199"/>
      <c r="E42" s="199"/>
      <c r="F42" s="199"/>
      <c r="G42" s="199"/>
      <c r="H42" s="199"/>
      <c r="I42" s="1">
        <v>34</v>
      </c>
      <c r="J42" s="7">
        <v>0</v>
      </c>
      <c r="K42" s="7">
        <v>0</v>
      </c>
      <c r="L42" s="118"/>
      <c r="M42" s="118"/>
    </row>
    <row r="43" spans="1:13" ht="12.75">
      <c r="A43" s="198" t="s">
        <v>29</v>
      </c>
      <c r="B43" s="199"/>
      <c r="C43" s="199"/>
      <c r="D43" s="199"/>
      <c r="E43" s="199"/>
      <c r="F43" s="199"/>
      <c r="G43" s="199"/>
      <c r="H43" s="199"/>
      <c r="I43" s="1">
        <v>35</v>
      </c>
      <c r="J43" s="7">
        <v>0</v>
      </c>
      <c r="K43" s="7">
        <v>0</v>
      </c>
      <c r="L43" s="118"/>
      <c r="M43" s="118"/>
    </row>
    <row r="44" spans="1:13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60">
        <f>SUM(J39:J43)</f>
        <v>16248570</v>
      </c>
      <c r="K44" s="50">
        <f>SUM(K39:K43)</f>
        <v>38259992</v>
      </c>
      <c r="L44" s="118"/>
      <c r="M44" s="118"/>
    </row>
    <row r="45" spans="1:13" ht="25.5" customHeight="1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60">
        <f>IF(J38&gt;J44,J38-J44,0)</f>
        <v>0</v>
      </c>
      <c r="K45" s="50">
        <f>IF(K38&gt;K44,K38-K44,0)</f>
        <v>0</v>
      </c>
      <c r="L45" s="118"/>
      <c r="M45" s="118"/>
    </row>
    <row r="46" spans="1:13" ht="30.75" customHeight="1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0">
        <f>IF(J44&gt;J38,J44-J38,0)</f>
        <v>16248570</v>
      </c>
      <c r="K46" s="50">
        <f>IF(K44&gt;K38,K44-K38,0)</f>
        <v>38259992</v>
      </c>
      <c r="L46" s="118"/>
      <c r="M46" s="118"/>
    </row>
    <row r="47" spans="1:13" ht="12.75">
      <c r="A47" s="198" t="s">
        <v>61</v>
      </c>
      <c r="B47" s="199"/>
      <c r="C47" s="199"/>
      <c r="D47" s="199"/>
      <c r="E47" s="199"/>
      <c r="F47" s="199"/>
      <c r="G47" s="199"/>
      <c r="H47" s="199"/>
      <c r="I47" s="1">
        <v>39</v>
      </c>
      <c r="J47" s="60">
        <f>IF(J19-J20+J32-J33+J45-J46&gt;0,J19-J20+J32-J33+J45-J46,0)</f>
        <v>11407328</v>
      </c>
      <c r="K47" s="50">
        <f>IF(K19-K20+K32-K33+K45-K46&gt;0,K19-K20+K32-K33+K45-K46,0)</f>
        <v>0</v>
      </c>
      <c r="L47" s="118"/>
      <c r="M47" s="118"/>
    </row>
    <row r="48" spans="1:13" ht="12.75">
      <c r="A48" s="198" t="s">
        <v>62</v>
      </c>
      <c r="B48" s="199"/>
      <c r="C48" s="199"/>
      <c r="D48" s="199"/>
      <c r="E48" s="199"/>
      <c r="F48" s="199"/>
      <c r="G48" s="199"/>
      <c r="H48" s="199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22801833</v>
      </c>
      <c r="L48" s="118"/>
      <c r="M48" s="118"/>
    </row>
    <row r="49" spans="1:13" ht="12.75">
      <c r="A49" s="198" t="s">
        <v>135</v>
      </c>
      <c r="B49" s="199"/>
      <c r="C49" s="199"/>
      <c r="D49" s="199"/>
      <c r="E49" s="199"/>
      <c r="F49" s="199"/>
      <c r="G49" s="199"/>
      <c r="H49" s="199"/>
      <c r="I49" s="1">
        <v>41</v>
      </c>
      <c r="J49" s="7">
        <v>43914572</v>
      </c>
      <c r="K49" s="7">
        <v>63791743</v>
      </c>
      <c r="L49" s="118"/>
      <c r="M49" s="118"/>
    </row>
    <row r="50" spans="1:13" ht="12.75">
      <c r="A50" s="198" t="s">
        <v>144</v>
      </c>
      <c r="B50" s="199"/>
      <c r="C50" s="199"/>
      <c r="D50" s="199"/>
      <c r="E50" s="199"/>
      <c r="F50" s="199"/>
      <c r="G50" s="199"/>
      <c r="H50" s="199"/>
      <c r="I50" s="1">
        <v>42</v>
      </c>
      <c r="J50" s="7">
        <v>10942622</v>
      </c>
      <c r="K50" s="7">
        <v>0</v>
      </c>
      <c r="L50" s="118"/>
      <c r="M50" s="118"/>
    </row>
    <row r="51" spans="1:13" ht="12.75">
      <c r="A51" s="198" t="s">
        <v>145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>
        <v>0</v>
      </c>
      <c r="K51" s="7">
        <v>22801833</v>
      </c>
      <c r="L51" s="118"/>
      <c r="M51" s="118"/>
    </row>
    <row r="52" spans="1:13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4">
        <v>44</v>
      </c>
      <c r="J52" s="61">
        <f>J49+J50-J51</f>
        <v>54857194</v>
      </c>
      <c r="K52" s="58">
        <f>K49+K50-K51</f>
        <v>40989910</v>
      </c>
      <c r="L52" s="118"/>
      <c r="M52" s="118"/>
    </row>
    <row r="54" ht="12.75">
      <c r="K54" s="11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39:K43 J22:K26 J7:K12 J14:K17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27:K27 J31:K3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SheetLayoutView="125" zoomScalePageLayoutView="0" workbookViewId="0" topLeftCell="A1">
      <selection activeCell="K14" sqref="K14:K15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8515625" style="67" bestFit="1" customWidth="1"/>
    <col min="11" max="11" width="10.8515625" style="67" customWidth="1"/>
    <col min="12" max="12" width="10.7109375" style="67" bestFit="1" customWidth="1"/>
    <col min="13" max="16384" width="9.140625" style="67" customWidth="1"/>
  </cols>
  <sheetData>
    <row r="1" spans="1:11" ht="15.75" customHeight="1">
      <c r="A1" s="274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5.75">
      <c r="A2" s="39"/>
      <c r="B2" s="66"/>
      <c r="C2" s="259" t="s">
        <v>247</v>
      </c>
      <c r="D2" s="259"/>
      <c r="E2" s="116">
        <v>43101</v>
      </c>
      <c r="F2" s="40" t="s">
        <v>216</v>
      </c>
      <c r="G2" s="260">
        <v>43190</v>
      </c>
      <c r="H2" s="261"/>
      <c r="I2" s="66"/>
      <c r="J2" s="66"/>
      <c r="K2" s="66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0" t="s">
        <v>270</v>
      </c>
      <c r="J3" s="71" t="s">
        <v>124</v>
      </c>
      <c r="K3" s="71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3">
        <v>2</v>
      </c>
      <c r="J4" s="72" t="s">
        <v>248</v>
      </c>
      <c r="K4" s="72" t="s">
        <v>249</v>
      </c>
    </row>
    <row r="5" spans="1:13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7">
        <v>436667250</v>
      </c>
      <c r="K5" s="43">
        <v>436667250</v>
      </c>
      <c r="L5" s="120"/>
      <c r="M5" s="120"/>
    </row>
    <row r="6" spans="1:13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7">
        <v>68425976</v>
      </c>
      <c r="K6" s="43">
        <v>68425976</v>
      </c>
      <c r="L6" s="120"/>
      <c r="M6" s="120"/>
    </row>
    <row r="7" spans="1:13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7">
        <v>55000000</v>
      </c>
      <c r="K7" s="43">
        <v>57030391</v>
      </c>
      <c r="L7" s="120"/>
      <c r="M7" s="120"/>
    </row>
    <row r="8" spans="1:13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7">
        <v>51575169</v>
      </c>
      <c r="K8" s="43">
        <v>67724981</v>
      </c>
      <c r="L8" s="120"/>
      <c r="M8" s="120"/>
    </row>
    <row r="9" spans="1:13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7">
        <v>17662887</v>
      </c>
      <c r="K9" s="7">
        <v>14405659</v>
      </c>
      <c r="L9" s="120"/>
      <c r="M9" s="120"/>
    </row>
    <row r="10" spans="1:13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7">
        <v>0</v>
      </c>
      <c r="K10" s="7">
        <v>0</v>
      </c>
      <c r="L10" s="120"/>
      <c r="M10" s="120"/>
    </row>
    <row r="11" spans="1:13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7">
        <v>0</v>
      </c>
      <c r="K11" s="7">
        <v>0</v>
      </c>
      <c r="L11" s="120"/>
      <c r="M11" s="120"/>
    </row>
    <row r="12" spans="1:13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7">
        <v>0</v>
      </c>
      <c r="K12" s="7">
        <v>0</v>
      </c>
      <c r="L12" s="120"/>
      <c r="M12" s="120"/>
    </row>
    <row r="13" spans="1:13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7">
        <v>0</v>
      </c>
      <c r="K13" s="7">
        <v>0</v>
      </c>
      <c r="L13" s="120"/>
      <c r="M13" s="120"/>
    </row>
    <row r="14" spans="1:13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68">
        <f>SUM(J5:J13)</f>
        <v>629331282</v>
      </c>
      <c r="K14" s="68">
        <f>SUM(K5:K13)</f>
        <v>644254257</v>
      </c>
      <c r="L14" s="120"/>
      <c r="M14" s="120"/>
    </row>
    <row r="15" spans="1:13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>
        <v>32519865</v>
      </c>
      <c r="K15" s="43">
        <v>-49472789</v>
      </c>
      <c r="L15" s="120"/>
      <c r="M15" s="120"/>
    </row>
    <row r="16" spans="1:13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>
        <v>0</v>
      </c>
      <c r="K16" s="43">
        <v>0</v>
      </c>
      <c r="L16" s="120"/>
      <c r="M16" s="120"/>
    </row>
    <row r="17" spans="1:13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>
        <v>0</v>
      </c>
      <c r="K17" s="43">
        <v>0</v>
      </c>
      <c r="L17" s="120"/>
      <c r="M17" s="120"/>
    </row>
    <row r="18" spans="1:13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>
        <v>0</v>
      </c>
      <c r="K18" s="43">
        <v>0</v>
      </c>
      <c r="L18" s="120"/>
      <c r="M18" s="120"/>
    </row>
    <row r="19" spans="1:13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>
        <v>0</v>
      </c>
      <c r="K19" s="43">
        <v>0</v>
      </c>
      <c r="L19" s="120"/>
      <c r="M19" s="120"/>
    </row>
    <row r="20" spans="1:13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>
        <v>0</v>
      </c>
      <c r="K20" s="43">
        <v>0</v>
      </c>
      <c r="L20" s="120"/>
      <c r="M20" s="120"/>
    </row>
    <row r="21" spans="1:13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69">
        <f>SUM(J15:J20)</f>
        <v>32519865</v>
      </c>
      <c r="K21" s="69">
        <f>SUM(K15:K20)</f>
        <v>-49472789</v>
      </c>
      <c r="L21" s="120"/>
      <c r="M21" s="120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267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268</v>
      </c>
      <c r="B24" s="271"/>
      <c r="C24" s="271"/>
      <c r="D24" s="271"/>
      <c r="E24" s="271"/>
      <c r="F24" s="271"/>
      <c r="G24" s="271"/>
      <c r="H24" s="271"/>
      <c r="I24" s="45">
        <v>19</v>
      </c>
      <c r="J24" s="69"/>
      <c r="K24" s="69"/>
    </row>
    <row r="25" spans="1:11" ht="30" customHeight="1">
      <c r="A25" s="272" t="s">
        <v>269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2017-07-14T07:18:12Z</cp:lastPrinted>
  <dcterms:created xsi:type="dcterms:W3CDTF">2008-10-17T11:51:54Z</dcterms:created>
  <dcterms:modified xsi:type="dcterms:W3CDTF">2018-04-17T13:16:29Z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