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Z_59E42C4C_3CF4_4439_BABA_90002F0E9669_.wvu.PrintArea" localSheetId="0" hidden="1">'OPĆI PODACI'!$A$1:$I$63</definedName>
    <definedName name="Z_59E42C4C_3CF4_4439_BABA_90002F0E9669_.wvu.PrintArea" localSheetId="4" hidden="1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<sst xmlns="http://schemas.openxmlformats.org/spreadsheetml/2006/main" count="338" uniqueCount="305">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</sst>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25" xfId="65" applyFont="1" applyBorder="1" applyAlignment="1" applyProtection="1">
      <alignment horizontal="right" wrapText="1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0" fontId="3" fillId="0" borderId="29" xfId="65" applyFont="1" applyFill="1" applyBorder="1" applyAlignment="1">
      <alignment horizontal="left" vertical="center"/>
      <protection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workbookViewId="0" topLeftCell="A1">
      <selection activeCell="K21" sqref="K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214</v>
      </c>
      <c r="B1" s="138"/>
      <c r="C1" s="138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77" t="s">
        <v>215</v>
      </c>
      <c r="B2" s="178"/>
      <c r="C2" s="178"/>
      <c r="D2" s="179"/>
      <c r="E2" s="109">
        <v>42736</v>
      </c>
      <c r="F2" s="12"/>
      <c r="G2" s="13" t="s">
        <v>216</v>
      </c>
      <c r="H2" s="109">
        <v>43100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80" t="s">
        <v>281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28" t="s">
        <v>217</v>
      </c>
      <c r="B6" s="129"/>
      <c r="C6" s="154" t="s">
        <v>292</v>
      </c>
      <c r="D6" s="15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83" t="s">
        <v>218</v>
      </c>
      <c r="B8" s="184"/>
      <c r="C8" s="154" t="s">
        <v>291</v>
      </c>
      <c r="D8" s="15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3" t="s">
        <v>219</v>
      </c>
      <c r="B10" s="175"/>
      <c r="C10" s="154" t="s">
        <v>290</v>
      </c>
      <c r="D10" s="15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28" t="s">
        <v>220</v>
      </c>
      <c r="B12" s="129"/>
      <c r="C12" s="145" t="s">
        <v>293</v>
      </c>
      <c r="D12" s="172"/>
      <c r="E12" s="172"/>
      <c r="F12" s="172"/>
      <c r="G12" s="172"/>
      <c r="H12" s="172"/>
      <c r="I12" s="131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28" t="s">
        <v>221</v>
      </c>
      <c r="B14" s="129"/>
      <c r="C14" s="173">
        <v>23000</v>
      </c>
      <c r="D14" s="174"/>
      <c r="E14" s="16"/>
      <c r="F14" s="145" t="s">
        <v>285</v>
      </c>
      <c r="G14" s="172"/>
      <c r="H14" s="172"/>
      <c r="I14" s="131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28" t="s">
        <v>222</v>
      </c>
      <c r="B16" s="129"/>
      <c r="C16" s="145" t="s">
        <v>286</v>
      </c>
      <c r="D16" s="172"/>
      <c r="E16" s="172"/>
      <c r="F16" s="172"/>
      <c r="G16" s="172"/>
      <c r="H16" s="172"/>
      <c r="I16" s="131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28" t="s">
        <v>223</v>
      </c>
      <c r="B18" s="129"/>
      <c r="C18" s="168" t="s">
        <v>294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28" t="s">
        <v>224</v>
      </c>
      <c r="B20" s="129"/>
      <c r="C20" s="168" t="s">
        <v>295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28" t="s">
        <v>225</v>
      </c>
      <c r="B22" s="129"/>
      <c r="C22" s="110">
        <v>520</v>
      </c>
      <c r="D22" s="145" t="s">
        <v>285</v>
      </c>
      <c r="E22" s="158"/>
      <c r="F22" s="159"/>
      <c r="G22" s="128"/>
      <c r="H22" s="171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28" t="s">
        <v>226</v>
      </c>
      <c r="B24" s="129"/>
      <c r="C24" s="110">
        <v>13</v>
      </c>
      <c r="D24" s="145" t="s">
        <v>287</v>
      </c>
      <c r="E24" s="158"/>
      <c r="F24" s="158"/>
      <c r="G24" s="159"/>
      <c r="H24" s="48" t="s">
        <v>227</v>
      </c>
      <c r="I24" s="117">
        <v>136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28" t="s">
        <v>228</v>
      </c>
      <c r="B26" s="129"/>
      <c r="C26" s="111" t="s">
        <v>288</v>
      </c>
      <c r="D26" s="25"/>
      <c r="E26" s="33"/>
      <c r="F26" s="24"/>
      <c r="G26" s="160" t="s">
        <v>229</v>
      </c>
      <c r="H26" s="129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3"/>
      <c r="B30" s="146"/>
      <c r="C30" s="146"/>
      <c r="D30" s="147"/>
      <c r="E30" s="153"/>
      <c r="F30" s="146"/>
      <c r="G30" s="146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56"/>
      <c r="E31" s="156"/>
      <c r="F31" s="156"/>
      <c r="G31" s="157"/>
      <c r="H31" s="16"/>
      <c r="I31" s="90"/>
      <c r="J31" s="10"/>
      <c r="K31" s="10"/>
      <c r="L31" s="10"/>
    </row>
    <row r="32" spans="1:12" ht="12.75">
      <c r="A32" s="153"/>
      <c r="B32" s="146"/>
      <c r="C32" s="146"/>
      <c r="D32" s="147"/>
      <c r="E32" s="153"/>
      <c r="F32" s="146"/>
      <c r="G32" s="146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3"/>
      <c r="B34" s="146"/>
      <c r="C34" s="146"/>
      <c r="D34" s="147"/>
      <c r="E34" s="153"/>
      <c r="F34" s="146"/>
      <c r="G34" s="146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54"/>
      <c r="I36" s="155"/>
      <c r="J36" s="10"/>
      <c r="K36" s="10"/>
      <c r="L36" s="10"/>
    </row>
    <row r="37" spans="1:12" ht="12.75">
      <c r="A37" s="92"/>
      <c r="B37" s="30"/>
      <c r="C37" s="148"/>
      <c r="D37" s="149"/>
      <c r="E37" s="16"/>
      <c r="F37" s="148"/>
      <c r="G37" s="149"/>
      <c r="H37" s="16"/>
      <c r="I37" s="84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54"/>
      <c r="I38" s="15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54"/>
      <c r="I40" s="15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3" t="s">
        <v>233</v>
      </c>
      <c r="B44" s="124"/>
      <c r="C44" s="143" t="s">
        <v>299</v>
      </c>
      <c r="D44" s="144"/>
      <c r="E44" s="26"/>
      <c r="F44" s="145" t="s">
        <v>298</v>
      </c>
      <c r="G44" s="146"/>
      <c r="H44" s="146"/>
      <c r="I44" s="147"/>
      <c r="J44" s="10"/>
      <c r="K44" s="10"/>
      <c r="L44" s="10"/>
    </row>
    <row r="45" spans="1:12" ht="12.75">
      <c r="A45" s="92"/>
      <c r="B45" s="30"/>
      <c r="C45" s="148"/>
      <c r="D45" s="149"/>
      <c r="E45" s="16"/>
      <c r="F45" s="148"/>
      <c r="G45" s="150"/>
      <c r="H45" s="35"/>
      <c r="I45" s="96"/>
      <c r="J45" s="10"/>
      <c r="K45" s="10"/>
      <c r="L45" s="10"/>
    </row>
    <row r="46" spans="1:12" ht="12.75">
      <c r="A46" s="123" t="s">
        <v>234</v>
      </c>
      <c r="B46" s="124"/>
      <c r="C46" s="145" t="s">
        <v>301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3" t="s">
        <v>236</v>
      </c>
      <c r="B48" s="124"/>
      <c r="C48" s="130" t="s">
        <v>297</v>
      </c>
      <c r="D48" s="126"/>
      <c r="E48" s="127"/>
      <c r="F48" s="16"/>
      <c r="G48" s="48" t="s">
        <v>237</v>
      </c>
      <c r="H48" s="130" t="s">
        <v>300</v>
      </c>
      <c r="I48" s="127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3" t="s">
        <v>223</v>
      </c>
      <c r="B50" s="124"/>
      <c r="C50" s="125" t="s">
        <v>294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28" t="s">
        <v>238</v>
      </c>
      <c r="B52" s="129"/>
      <c r="C52" s="130" t="s">
        <v>302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.75">
      <c r="A53" s="97"/>
      <c r="B53" s="20"/>
      <c r="C53" s="139" t="s">
        <v>239</v>
      </c>
      <c r="D53" s="139"/>
      <c r="E53" s="139"/>
      <c r="F53" s="139"/>
      <c r="G53" s="139"/>
      <c r="H53" s="139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32" t="s">
        <v>240</v>
      </c>
      <c r="C55" s="133"/>
      <c r="D55" s="133"/>
      <c r="E55" s="133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97"/>
      <c r="B57" s="134" t="s">
        <v>272</v>
      </c>
      <c r="C57" s="135"/>
      <c r="D57" s="135"/>
      <c r="E57" s="135"/>
      <c r="F57" s="135"/>
      <c r="G57" s="135"/>
      <c r="H57" s="135"/>
      <c r="I57" s="99"/>
      <c r="J57" s="10"/>
      <c r="K57" s="10"/>
      <c r="L57" s="10"/>
    </row>
    <row r="58" spans="1:12" ht="12.75">
      <c r="A58" s="97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97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21"/>
      <c r="H63" s="122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10" workbookViewId="0" topLeftCell="A42">
      <selection activeCell="A68" sqref="A68:K120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296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5" t="s">
        <v>244</v>
      </c>
      <c r="J4" s="56" t="s">
        <v>283</v>
      </c>
      <c r="K4" s="57" t="s">
        <v>284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191"/>
      <c r="I7" s="3">
        <v>1</v>
      </c>
      <c r="J7" s="6">
        <v>0</v>
      </c>
      <c r="K7" s="6">
        <v>0</v>
      </c>
    </row>
    <row r="8" spans="1:12" ht="12.75">
      <c r="A8" s="192" t="s">
        <v>8</v>
      </c>
      <c r="B8" s="193"/>
      <c r="C8" s="193"/>
      <c r="D8" s="193"/>
      <c r="E8" s="193"/>
      <c r="F8" s="193"/>
      <c r="G8" s="193"/>
      <c r="H8" s="194"/>
      <c r="I8" s="1">
        <v>2</v>
      </c>
      <c r="J8" s="50">
        <f>J9+J16+J26+J35+J39</f>
        <v>1428139813</v>
      </c>
      <c r="K8" s="50">
        <f>K9+K16+K26+K35+K39</f>
        <v>1203337183</v>
      </c>
      <c r="L8" s="118"/>
    </row>
    <row r="9" spans="1:12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  <c r="L10" s="118"/>
    </row>
    <row r="11" spans="1:12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0</v>
      </c>
      <c r="K11" s="7">
        <v>0</v>
      </c>
      <c r="L11" s="118"/>
    </row>
    <row r="12" spans="1:12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  <c r="L12" s="118"/>
    </row>
    <row r="13" spans="1:12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  <c r="L13" s="118"/>
    </row>
    <row r="14" spans="1:12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0</v>
      </c>
      <c r="K14" s="7">
        <v>0</v>
      </c>
      <c r="L14" s="118"/>
    </row>
    <row r="15" spans="1:12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  <c r="L15" s="118"/>
    </row>
    <row r="16" spans="1:12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1428139813</v>
      </c>
      <c r="K16" s="50">
        <f>SUM(K17:K25)</f>
        <v>1203337183</v>
      </c>
      <c r="L16" s="118"/>
    </row>
    <row r="17" spans="1:12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0</v>
      </c>
      <c r="K17" s="7">
        <v>0</v>
      </c>
      <c r="L17" s="118"/>
    </row>
    <row r="18" spans="1:12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0</v>
      </c>
      <c r="K18" s="7">
        <v>0</v>
      </c>
      <c r="L18" s="118"/>
    </row>
    <row r="19" spans="1:12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1428110638</v>
      </c>
      <c r="K19" s="7">
        <v>1203317758</v>
      </c>
      <c r="L19" s="118"/>
    </row>
    <row r="20" spans="1:12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29175</v>
      </c>
      <c r="K20" s="7">
        <v>19425</v>
      </c>
      <c r="L20" s="118"/>
    </row>
    <row r="21" spans="1:12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  <c r="L21" s="118"/>
    </row>
    <row r="22" spans="1:12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0</v>
      </c>
      <c r="K22" s="7">
        <v>0</v>
      </c>
      <c r="L22" s="118"/>
    </row>
    <row r="23" spans="1:12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0</v>
      </c>
      <c r="K23" s="7">
        <v>0</v>
      </c>
      <c r="L23" s="118"/>
    </row>
    <row r="24" spans="1:12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0</v>
      </c>
      <c r="K24" s="7">
        <v>0</v>
      </c>
      <c r="L24" s="118"/>
    </row>
    <row r="25" spans="1:12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0</v>
      </c>
      <c r="K25" s="7">
        <v>0</v>
      </c>
      <c r="L25" s="118"/>
    </row>
    <row r="26" spans="1:12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0</v>
      </c>
      <c r="K26" s="50">
        <f>SUM(K27:K34)</f>
        <v>0</v>
      </c>
      <c r="L26" s="118"/>
    </row>
    <row r="27" spans="1:12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>
        <v>0</v>
      </c>
      <c r="L27" s="118"/>
    </row>
    <row r="28" spans="1:12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  <c r="L28" s="118"/>
    </row>
    <row r="29" spans="1:12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0</v>
      </c>
      <c r="K29" s="7">
        <v>0</v>
      </c>
      <c r="L29" s="118"/>
    </row>
    <row r="30" spans="1:12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  <c r="L30" s="118"/>
    </row>
    <row r="31" spans="1:12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0</v>
      </c>
      <c r="K31" s="7">
        <v>0</v>
      </c>
      <c r="L31" s="118"/>
    </row>
    <row r="32" spans="1:12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0</v>
      </c>
      <c r="L32" s="118"/>
    </row>
    <row r="33" spans="1:12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  <c r="L33" s="118"/>
    </row>
    <row r="34" spans="1:12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  <c r="L34" s="118"/>
    </row>
    <row r="35" spans="1:12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  <c r="L36" s="118"/>
    </row>
    <row r="37" spans="1:12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  <c r="L37" s="118"/>
    </row>
    <row r="38" spans="1:12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  <c r="L38" s="118"/>
    </row>
    <row r="39" spans="1:12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  <c r="L39" s="118"/>
    </row>
    <row r="40" spans="1:12" ht="12.75">
      <c r="A40" s="192" t="s">
        <v>206</v>
      </c>
      <c r="B40" s="193"/>
      <c r="C40" s="193"/>
      <c r="D40" s="193"/>
      <c r="E40" s="193"/>
      <c r="F40" s="193"/>
      <c r="G40" s="193"/>
      <c r="H40" s="194"/>
      <c r="I40" s="1">
        <v>34</v>
      </c>
      <c r="J40" s="50">
        <f>J41+J49+J56+J64</f>
        <v>63278551</v>
      </c>
      <c r="K40" s="50">
        <f>K41+K49+K56+K64</f>
        <v>89735865</v>
      </c>
      <c r="L40" s="118"/>
    </row>
    <row r="41" spans="1:12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10805560</v>
      </c>
      <c r="K41" s="50">
        <f>SUM(K42:K48)</f>
        <v>8370175</v>
      </c>
      <c r="L41" s="118"/>
    </row>
    <row r="42" spans="1:12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10805560</v>
      </c>
      <c r="K42" s="7">
        <v>8370175</v>
      </c>
      <c r="L42" s="118"/>
    </row>
    <row r="43" spans="1:12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  <c r="L43" s="118"/>
    </row>
    <row r="44" spans="1:12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  <c r="L44" s="118"/>
    </row>
    <row r="45" spans="1:12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>
        <v>0</v>
      </c>
      <c r="L45" s="118"/>
    </row>
    <row r="46" spans="1:12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  <c r="L46" s="118"/>
    </row>
    <row r="47" spans="1:12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  <c r="L47" s="118"/>
    </row>
    <row r="48" spans="1:12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  <c r="L48" s="118"/>
    </row>
    <row r="49" spans="1:12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8558419</v>
      </c>
      <c r="K49" s="50">
        <f>SUM(K50:K55)</f>
        <v>17573947</v>
      </c>
      <c r="L49" s="118"/>
    </row>
    <row r="50" spans="1:12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0</v>
      </c>
      <c r="K50" s="7">
        <v>0</v>
      </c>
      <c r="L50" s="118"/>
    </row>
    <row r="51" spans="1:12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6146398</v>
      </c>
      <c r="K51" s="7">
        <v>16700445</v>
      </c>
      <c r="L51" s="118"/>
    </row>
    <row r="52" spans="1:12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  <c r="L52" s="118"/>
    </row>
    <row r="53" spans="1:12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16753</v>
      </c>
      <c r="K53" s="7">
        <v>6212</v>
      </c>
      <c r="L53" s="118"/>
    </row>
    <row r="54" spans="1:12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42356</v>
      </c>
      <c r="K54" s="7">
        <v>31888</v>
      </c>
      <c r="L54" s="118"/>
    </row>
    <row r="55" spans="1:12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2352912</v>
      </c>
      <c r="K55" s="7">
        <v>835402</v>
      </c>
      <c r="L55" s="118"/>
    </row>
    <row r="56" spans="1:12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7168536</v>
      </c>
      <c r="K56" s="50">
        <f>SUM(K57:K63)</f>
        <v>6269733</v>
      </c>
      <c r="L56" s="118"/>
    </row>
    <row r="57" spans="1:12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/>
      <c r="L57" s="118"/>
    </row>
    <row r="58" spans="1:12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/>
      <c r="L58" s="118"/>
    </row>
    <row r="59" spans="1:12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/>
      <c r="L59" s="118"/>
    </row>
    <row r="60" spans="1:12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/>
      <c r="L60" s="118"/>
    </row>
    <row r="61" spans="1:12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/>
      <c r="L61" s="118"/>
    </row>
    <row r="62" spans="1:12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7168536</v>
      </c>
      <c r="K62" s="7">
        <v>6269733</v>
      </c>
      <c r="L62" s="118"/>
    </row>
    <row r="63" spans="1:12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/>
      <c r="L63" s="118"/>
    </row>
    <row r="64" spans="1:12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36746036</v>
      </c>
      <c r="K64" s="7">
        <v>57522010</v>
      </c>
      <c r="L64" s="118"/>
    </row>
    <row r="65" spans="1:12" ht="12.75">
      <c r="A65" s="192" t="s">
        <v>47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6881560</v>
      </c>
      <c r="K65" s="7">
        <v>2860484</v>
      </c>
      <c r="L65" s="118"/>
    </row>
    <row r="66" spans="1:12" ht="12.75">
      <c r="A66" s="192" t="s">
        <v>207</v>
      </c>
      <c r="B66" s="193"/>
      <c r="C66" s="193"/>
      <c r="D66" s="193"/>
      <c r="E66" s="193"/>
      <c r="F66" s="193"/>
      <c r="G66" s="193"/>
      <c r="H66" s="194"/>
      <c r="I66" s="1">
        <v>60</v>
      </c>
      <c r="J66" s="50">
        <f>J7+J8+J40+J65</f>
        <v>1498299924</v>
      </c>
      <c r="K66" s="50">
        <f>K7+K8+K40+K65</f>
        <v>1295933532</v>
      </c>
      <c r="L66" s="118"/>
    </row>
    <row r="67" spans="1:12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0</v>
      </c>
      <c r="K67" s="8">
        <v>0</v>
      </c>
      <c r="L67" s="118"/>
    </row>
    <row r="68" spans="1:12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  <c r="L68" s="118"/>
    </row>
    <row r="69" spans="1:12" ht="12.75">
      <c r="A69" s="189" t="s">
        <v>160</v>
      </c>
      <c r="B69" s="190"/>
      <c r="C69" s="190"/>
      <c r="D69" s="190"/>
      <c r="E69" s="190"/>
      <c r="F69" s="190"/>
      <c r="G69" s="190"/>
      <c r="H69" s="191"/>
      <c r="I69" s="3">
        <v>62</v>
      </c>
      <c r="J69" s="51">
        <f>J70+J71+J72+J78+J79+J82+J85</f>
        <v>666502232</v>
      </c>
      <c r="K69" s="51">
        <f>K70+K71+K72+K78+K79+K82+K85</f>
        <v>603418822</v>
      </c>
      <c r="L69" s="118"/>
    </row>
    <row r="70" spans="1:12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436667250</v>
      </c>
      <c r="K70" s="7">
        <v>436667250</v>
      </c>
      <c r="L70" s="118"/>
    </row>
    <row r="71" spans="1:12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68425976</v>
      </c>
      <c r="K71" s="7">
        <v>68425976</v>
      </c>
      <c r="L71" s="118"/>
    </row>
    <row r="72" spans="1:12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f>J73+J74-J75+J76+J77</f>
        <v>55000000</v>
      </c>
      <c r="K72" s="50">
        <f>K73+K74-K75+K76+K77</f>
        <v>57030391</v>
      </c>
      <c r="L72" s="118"/>
    </row>
    <row r="73" spans="1:12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0</v>
      </c>
      <c r="K73" s="7">
        <v>2030391</v>
      </c>
      <c r="L73" s="118"/>
    </row>
    <row r="74" spans="1:12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996600</v>
      </c>
      <c r="K74" s="7">
        <v>996600</v>
      </c>
      <c r="L74" s="118"/>
    </row>
    <row r="75" spans="1:12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996600</v>
      </c>
      <c r="K75" s="7">
        <v>996600</v>
      </c>
      <c r="L75" s="118"/>
    </row>
    <row r="76" spans="1:12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  <c r="L76" s="118"/>
    </row>
    <row r="77" spans="1:12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55000000</v>
      </c>
      <c r="K77" s="7">
        <v>55000000</v>
      </c>
      <c r="L77" s="118"/>
    </row>
    <row r="78" spans="1:12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54833836</v>
      </c>
      <c r="K78" s="7">
        <v>-26429776</v>
      </c>
      <c r="L78" s="118"/>
    </row>
    <row r="79" spans="1:12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10967347</v>
      </c>
      <c r="K79" s="50">
        <f>K80-K81</f>
        <v>35592546</v>
      </c>
      <c r="L79" s="118"/>
    </row>
    <row r="80" spans="1:12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10967347</v>
      </c>
      <c r="K80" s="7">
        <v>35592546</v>
      </c>
      <c r="L80" s="118"/>
    </row>
    <row r="81" spans="1:12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  <c r="L81" s="118"/>
    </row>
    <row r="82" spans="1:12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40607823</v>
      </c>
      <c r="K82" s="50">
        <f>K83-K84</f>
        <v>32132435</v>
      </c>
      <c r="L82" s="118"/>
    </row>
    <row r="83" spans="1:12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40607823</v>
      </c>
      <c r="K83" s="7">
        <v>32132435</v>
      </c>
      <c r="L83" s="118"/>
    </row>
    <row r="84" spans="1:12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  <c r="L84" s="118"/>
    </row>
    <row r="85" spans="1:12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  <c r="L85" s="118"/>
    </row>
    <row r="86" spans="1:12" ht="12.75">
      <c r="A86" s="192" t="s">
        <v>13</v>
      </c>
      <c r="B86" s="193"/>
      <c r="C86" s="193"/>
      <c r="D86" s="193"/>
      <c r="E86" s="193"/>
      <c r="F86" s="193"/>
      <c r="G86" s="193"/>
      <c r="H86" s="194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  <c r="L87" s="118"/>
    </row>
    <row r="88" spans="1:12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  <c r="L88" s="118"/>
    </row>
    <row r="89" spans="1:12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0</v>
      </c>
      <c r="K89" s="7">
        <v>0</v>
      </c>
      <c r="L89" s="118"/>
    </row>
    <row r="90" spans="1:12" ht="12.75">
      <c r="A90" s="192" t="s">
        <v>14</v>
      </c>
      <c r="B90" s="193"/>
      <c r="C90" s="193"/>
      <c r="D90" s="193"/>
      <c r="E90" s="193"/>
      <c r="F90" s="193"/>
      <c r="G90" s="193"/>
      <c r="H90" s="194"/>
      <c r="I90" s="1">
        <v>83</v>
      </c>
      <c r="J90" s="50">
        <f>SUM(J91:J99)</f>
        <v>737909247</v>
      </c>
      <c r="K90" s="50">
        <f>SUM(K91:K99)</f>
        <v>611647455</v>
      </c>
      <c r="L90" s="118"/>
    </row>
    <row r="91" spans="1:12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  <c r="L91" s="118"/>
    </row>
    <row r="92" spans="1:12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  <c r="L92" s="118"/>
    </row>
    <row r="93" spans="1:12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737909247</v>
      </c>
      <c r="K93" s="7">
        <v>611647455</v>
      </c>
      <c r="L93" s="118"/>
    </row>
    <row r="94" spans="1:12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  <c r="L94" s="118"/>
    </row>
    <row r="95" spans="1:12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  <c r="L95" s="118"/>
    </row>
    <row r="96" spans="1:12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  <c r="L96" s="118"/>
    </row>
    <row r="97" spans="1:12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  <c r="L97" s="118"/>
    </row>
    <row r="98" spans="1:12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  <c r="L98" s="118"/>
    </row>
    <row r="99" spans="1:12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  <c r="L99" s="118"/>
    </row>
    <row r="100" spans="1:12" ht="12.75">
      <c r="A100" s="192" t="s">
        <v>15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0">
        <f>SUM(J101:J112)</f>
        <v>88461404</v>
      </c>
      <c r="K100" s="50">
        <f>SUM(K101:K112)</f>
        <v>76112878</v>
      </c>
      <c r="L100" s="118"/>
    </row>
    <row r="101" spans="1:12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55566</v>
      </c>
      <c r="K101" s="7">
        <v>259441</v>
      </c>
      <c r="L101" s="118"/>
    </row>
    <row r="102" spans="1:12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  <c r="L102" s="118"/>
    </row>
    <row r="103" spans="1:12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67252685</v>
      </c>
      <c r="K103" s="7">
        <v>58820431</v>
      </c>
      <c r="L103" s="118"/>
    </row>
    <row r="104" spans="1:12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7811867</v>
      </c>
      <c r="K104" s="7">
        <v>3416201</v>
      </c>
      <c r="L104" s="118"/>
    </row>
    <row r="105" spans="1:12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7911957</v>
      </c>
      <c r="K105" s="7">
        <v>9337468</v>
      </c>
      <c r="L105" s="118"/>
    </row>
    <row r="106" spans="1:12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  <c r="L106" s="118"/>
    </row>
    <row r="107" spans="1:12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  <c r="L107" s="118"/>
    </row>
    <row r="108" spans="1:12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5300988</v>
      </c>
      <c r="K108" s="7">
        <v>4114044</v>
      </c>
      <c r="L108" s="118"/>
    </row>
    <row r="109" spans="1:12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61921</v>
      </c>
      <c r="K109" s="7">
        <v>58966</v>
      </c>
      <c r="L109" s="118"/>
    </row>
    <row r="110" spans="1:12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30909</v>
      </c>
      <c r="K110" s="7">
        <v>49674</v>
      </c>
      <c r="L110" s="118"/>
    </row>
    <row r="111" spans="1:12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  <c r="L111" s="118"/>
    </row>
    <row r="112" spans="1:12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35511</v>
      </c>
      <c r="K112" s="7">
        <v>56653</v>
      </c>
      <c r="L112" s="118"/>
    </row>
    <row r="113" spans="1:12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5427041</v>
      </c>
      <c r="K113" s="7">
        <v>4754377</v>
      </c>
      <c r="L113" s="118"/>
    </row>
    <row r="114" spans="1:12" ht="12.75">
      <c r="A114" s="192" t="s">
        <v>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0">
        <f>J69+J86+J90+J100+J113</f>
        <v>1498299924</v>
      </c>
      <c r="K114" s="50">
        <f>K69+K86+K90+K100+K113</f>
        <v>1295933532</v>
      </c>
      <c r="L114" s="118"/>
    </row>
    <row r="115" spans="1:12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0</v>
      </c>
      <c r="K115" s="8">
        <v>0</v>
      </c>
      <c r="L115" s="118"/>
    </row>
    <row r="116" spans="1:12" ht="12.75">
      <c r="A116" s="209" t="s">
        <v>275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  <c r="L116" s="118"/>
    </row>
    <row r="117" spans="1:12" ht="12.75">
      <c r="A117" s="189" t="s">
        <v>155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  <c r="L117" s="118"/>
    </row>
    <row r="118" spans="1:12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  <c r="L118" s="118"/>
    </row>
    <row r="119" spans="1:12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  <c r="L119" s="118"/>
    </row>
    <row r="120" spans="1:12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118"/>
    </row>
    <row r="121" spans="1:12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1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0" t="s">
        <v>304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0" t="s">
        <v>296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5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89" t="s">
        <v>20</v>
      </c>
      <c r="B7" s="190"/>
      <c r="C7" s="190"/>
      <c r="D7" s="190"/>
      <c r="E7" s="190"/>
      <c r="F7" s="190"/>
      <c r="G7" s="190"/>
      <c r="H7" s="191"/>
      <c r="I7" s="3">
        <v>111</v>
      </c>
      <c r="J7" s="51">
        <f>SUM(J8:J9)</f>
        <v>272097834</v>
      </c>
      <c r="K7" s="51">
        <f>SUM(K8:K9)</f>
        <v>80822082</v>
      </c>
      <c r="L7" s="51">
        <f>SUM(L8:L9)</f>
        <v>280607388</v>
      </c>
      <c r="M7" s="51">
        <f>SUM(M8:M9)</f>
        <v>66009580</v>
      </c>
      <c r="N7" s="118"/>
      <c r="O7" s="118"/>
    </row>
    <row r="8" spans="1:15" ht="12.75">
      <c r="A8" s="192" t="s">
        <v>126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269470721</v>
      </c>
      <c r="K8" s="7">
        <v>79569652</v>
      </c>
      <c r="L8" s="7">
        <v>276491028</v>
      </c>
      <c r="M8" s="7">
        <v>64277350</v>
      </c>
      <c r="N8" s="118"/>
      <c r="O8" s="118"/>
    </row>
    <row r="9" spans="1:15" ht="12.75">
      <c r="A9" s="192" t="s">
        <v>94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2627113</v>
      </c>
      <c r="K9" s="7">
        <v>1252430</v>
      </c>
      <c r="L9" s="7">
        <v>4116360</v>
      </c>
      <c r="M9" s="7">
        <v>1732230</v>
      </c>
      <c r="N9" s="118"/>
      <c r="O9" s="118"/>
    </row>
    <row r="10" spans="1:15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0">
        <f>J11+J12+J16+J20+J21+J22+J25+J26</f>
        <v>199736232</v>
      </c>
      <c r="K10" s="50">
        <f>K11+K12+K16+K20+K21+K22+K25+K26</f>
        <v>67402947</v>
      </c>
      <c r="L10" s="50">
        <f>L11+L12+L16+L20+L21+L22+L25+L26</f>
        <v>220168704</v>
      </c>
      <c r="M10" s="50">
        <f>M11+M12+M16+M20+M21+M22+M25+M26</f>
        <v>53474447</v>
      </c>
      <c r="N10" s="118"/>
      <c r="O10" s="118"/>
    </row>
    <row r="11" spans="1:15" ht="12.75">
      <c r="A11" s="192" t="s">
        <v>95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0">
        <f>SUM(J13:J15)</f>
        <v>67571271</v>
      </c>
      <c r="K12" s="50">
        <f>SUM(K13:K15)</f>
        <v>26471847</v>
      </c>
      <c r="L12" s="50">
        <f>SUM(L13:L15)</f>
        <v>103554775</v>
      </c>
      <c r="M12" s="50">
        <f>SUM(M13:M15)</f>
        <v>24858671</v>
      </c>
      <c r="N12" s="118"/>
      <c r="O12" s="118"/>
    </row>
    <row r="13" spans="1:15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24613664</v>
      </c>
      <c r="K13" s="7">
        <v>10120673</v>
      </c>
      <c r="L13" s="7">
        <v>43235735</v>
      </c>
      <c r="M13" s="7">
        <v>12670343</v>
      </c>
      <c r="N13" s="118"/>
      <c r="O13" s="118"/>
    </row>
    <row r="14" spans="1:15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0</v>
      </c>
      <c r="K14" s="7">
        <v>0</v>
      </c>
      <c r="L14" s="7">
        <v>5065360</v>
      </c>
      <c r="M14" s="7">
        <v>-68101</v>
      </c>
      <c r="N14" s="118"/>
      <c r="O14" s="118"/>
    </row>
    <row r="15" spans="1:15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42957607</v>
      </c>
      <c r="K15" s="7">
        <v>16351174</v>
      </c>
      <c r="L15" s="7">
        <v>55253680</v>
      </c>
      <c r="M15" s="7">
        <v>12256429</v>
      </c>
      <c r="N15" s="118"/>
      <c r="O15" s="118"/>
    </row>
    <row r="16" spans="1:15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0">
        <f>SUM(J17:J19)</f>
        <v>57800024</v>
      </c>
      <c r="K16" s="50">
        <f>SUM(K17:K19)</f>
        <v>18619901</v>
      </c>
      <c r="L16" s="50">
        <f>SUM(L17:L19)</f>
        <v>49941362</v>
      </c>
      <c r="M16" s="50">
        <f>SUM(M17:M19)</f>
        <v>12243297</v>
      </c>
      <c r="N16" s="118"/>
      <c r="O16" s="118"/>
    </row>
    <row r="17" spans="1:15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56701774</v>
      </c>
      <c r="K17" s="7">
        <v>18424246</v>
      </c>
      <c r="L17" s="7">
        <v>49208995</v>
      </c>
      <c r="M17" s="7">
        <v>12066686</v>
      </c>
      <c r="N17" s="118"/>
      <c r="O17" s="118"/>
    </row>
    <row r="18" spans="1:15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789780</v>
      </c>
      <c r="K18" s="7">
        <v>135021</v>
      </c>
      <c r="L18" s="7">
        <v>505988</v>
      </c>
      <c r="M18" s="7">
        <v>121829</v>
      </c>
      <c r="N18" s="118"/>
      <c r="O18" s="118"/>
    </row>
    <row r="19" spans="1:15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308470</v>
      </c>
      <c r="K19" s="7">
        <v>60634</v>
      </c>
      <c r="L19" s="7">
        <v>226379</v>
      </c>
      <c r="M19" s="7">
        <v>54782</v>
      </c>
      <c r="N19" s="118"/>
      <c r="O19" s="118"/>
    </row>
    <row r="20" spans="1:15" ht="12.75">
      <c r="A20" s="192" t="s">
        <v>96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55532111</v>
      </c>
      <c r="K20" s="7">
        <v>16740701</v>
      </c>
      <c r="L20" s="7">
        <v>49727153</v>
      </c>
      <c r="M20" s="7">
        <v>11947292</v>
      </c>
      <c r="N20" s="118"/>
      <c r="O20" s="118"/>
    </row>
    <row r="21" spans="1:15" ht="12.75">
      <c r="A21" s="192" t="s">
        <v>97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17430803</v>
      </c>
      <c r="K21" s="7">
        <v>5450271</v>
      </c>
      <c r="L21" s="7">
        <v>15430926</v>
      </c>
      <c r="M21" s="7">
        <v>3906407</v>
      </c>
      <c r="N21" s="118"/>
      <c r="O21" s="118"/>
    </row>
    <row r="22" spans="1:15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8"/>
      <c r="O22" s="118"/>
    </row>
    <row r="23" spans="1:15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8"/>
      <c r="O23" s="118"/>
    </row>
    <row r="24" spans="1:15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192" t="s">
        <v>98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1402023</v>
      </c>
      <c r="K26" s="7">
        <v>120227</v>
      </c>
      <c r="L26" s="7">
        <v>1514488</v>
      </c>
      <c r="M26" s="7">
        <v>518780</v>
      </c>
      <c r="N26" s="118"/>
      <c r="O26" s="118"/>
    </row>
    <row r="27" spans="1:15" ht="12.75">
      <c r="A27" s="192" t="s">
        <v>179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0">
        <f>SUM(J28:J32)</f>
        <v>491394</v>
      </c>
      <c r="K27" s="50">
        <f>SUM(K28:K32)</f>
        <v>17544</v>
      </c>
      <c r="L27" s="50">
        <f>SUM(L28:L32)</f>
        <v>151951</v>
      </c>
      <c r="M27" s="50">
        <f>SUM(M28:M32)</f>
        <v>74850</v>
      </c>
      <c r="N27" s="118"/>
      <c r="O27" s="118"/>
    </row>
    <row r="28" spans="1:15" ht="24" customHeight="1">
      <c r="A28" s="192" t="s">
        <v>193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427496</v>
      </c>
      <c r="K28" s="7">
        <v>0</v>
      </c>
      <c r="L28" s="7">
        <v>15731</v>
      </c>
      <c r="M28" s="7">
        <v>0</v>
      </c>
      <c r="N28" s="118"/>
      <c r="O28" s="118"/>
    </row>
    <row r="29" spans="1:15" ht="26.25" customHeight="1">
      <c r="A29" s="192" t="s">
        <v>129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63898</v>
      </c>
      <c r="K29" s="7">
        <v>17544</v>
      </c>
      <c r="L29" s="7">
        <v>136220</v>
      </c>
      <c r="M29" s="7">
        <v>74850</v>
      </c>
      <c r="N29" s="118"/>
      <c r="O29" s="118"/>
    </row>
    <row r="30" spans="1:15" ht="12.75">
      <c r="A30" s="192" t="s">
        <v>115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192" t="s">
        <v>189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192" t="s">
        <v>116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192" t="s">
        <v>180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0">
        <f>SUM(J34:J37)</f>
        <v>32245173</v>
      </c>
      <c r="K33" s="50">
        <f>SUM(K34:K37)</f>
        <v>9321636</v>
      </c>
      <c r="L33" s="50">
        <f>SUM(L34:L37)</f>
        <v>28458200</v>
      </c>
      <c r="M33" s="50">
        <f>SUM(M34:M37)</f>
        <v>6153646</v>
      </c>
      <c r="N33" s="118"/>
      <c r="O33" s="118"/>
    </row>
    <row r="34" spans="1:15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18"/>
      <c r="O34" s="118"/>
    </row>
    <row r="35" spans="1:15" ht="24" customHeight="1">
      <c r="A35" s="192" t="s">
        <v>56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32245173</v>
      </c>
      <c r="K35" s="7">
        <v>9321636</v>
      </c>
      <c r="L35" s="7">
        <v>28458200</v>
      </c>
      <c r="M35" s="7">
        <v>6153646</v>
      </c>
      <c r="N35" s="118"/>
      <c r="O35" s="118"/>
    </row>
    <row r="36" spans="1:15" ht="12.75">
      <c r="A36" s="192" t="s">
        <v>190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192" t="s">
        <v>164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192" t="s">
        <v>165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192" t="s">
        <v>192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0">
        <f>J7+J27+J38+J40</f>
        <v>272589228</v>
      </c>
      <c r="K42" s="50">
        <f>K7+K27+K38+K40</f>
        <v>80839626</v>
      </c>
      <c r="L42" s="50">
        <f>L7+L27+L38+L40</f>
        <v>280759339</v>
      </c>
      <c r="M42" s="50">
        <f>M7+M27+M38+M40</f>
        <v>66084430</v>
      </c>
      <c r="N42" s="118"/>
      <c r="O42" s="118"/>
    </row>
    <row r="43" spans="1:15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0">
        <f>J10+J33+J39+J41</f>
        <v>231981405</v>
      </c>
      <c r="K43" s="50">
        <f>K10+K33+K39+K41</f>
        <v>76724583</v>
      </c>
      <c r="L43" s="50">
        <f>L10+L33+L39+L41</f>
        <v>248626904</v>
      </c>
      <c r="M43" s="50">
        <f>M10+M33+M39+M41</f>
        <v>59628093</v>
      </c>
      <c r="N43" s="118"/>
      <c r="O43" s="118"/>
    </row>
    <row r="44" spans="1:15" ht="12.75">
      <c r="A44" s="192" t="s">
        <v>202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0">
        <f>J42-J43</f>
        <v>40607823</v>
      </c>
      <c r="K44" s="50">
        <f>K42-K43</f>
        <v>4115043</v>
      </c>
      <c r="L44" s="50">
        <f>L42-L43</f>
        <v>32132435</v>
      </c>
      <c r="M44" s="50">
        <f>M42-M43</f>
        <v>6456337</v>
      </c>
      <c r="N44" s="118"/>
      <c r="O44" s="118"/>
    </row>
    <row r="45" spans="1:15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40607823</v>
      </c>
      <c r="K45" s="50">
        <f>IF(K42&gt;K43,K42-K43,0)</f>
        <v>4115043</v>
      </c>
      <c r="L45" s="50">
        <f>IF(L42&gt;L43,L42-L43,0)</f>
        <v>32132435</v>
      </c>
      <c r="M45" s="50">
        <f>IF(M42&gt;M43,M42-M43,0)</f>
        <v>6456337</v>
      </c>
      <c r="N45" s="118"/>
      <c r="O45" s="118"/>
    </row>
    <row r="46" spans="1:15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8"/>
      <c r="O46" s="118"/>
    </row>
    <row r="47" spans="1:15" ht="12.75">
      <c r="A47" s="192" t="s">
        <v>183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0">
        <f>J44-J47</f>
        <v>40607823</v>
      </c>
      <c r="K48" s="50">
        <f>K44-K47</f>
        <v>4115043</v>
      </c>
      <c r="L48" s="50">
        <f>L44-L47</f>
        <v>32132435</v>
      </c>
      <c r="M48" s="50">
        <f>M44-M47</f>
        <v>6456337</v>
      </c>
      <c r="N48" s="118"/>
      <c r="O48" s="118"/>
    </row>
    <row r="49" spans="1:15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40607823</v>
      </c>
      <c r="K49" s="50">
        <f>IF(K48&gt;0,K48,0)</f>
        <v>4115043</v>
      </c>
      <c r="L49" s="50">
        <f>IF(L48&gt;0,L48,0)</f>
        <v>32132435</v>
      </c>
      <c r="M49" s="50">
        <f>IF(M48&gt;0,M48,0)</f>
        <v>6456337</v>
      </c>
      <c r="N49" s="118"/>
      <c r="O49" s="118"/>
    </row>
    <row r="50" spans="1:15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8"/>
      <c r="O50" s="118"/>
    </row>
    <row r="51" spans="1:15" ht="12.75" customHeight="1">
      <c r="A51" s="209" t="s">
        <v>277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36"/>
      <c r="N51" s="118"/>
      <c r="O51" s="118"/>
    </row>
    <row r="52" spans="1:15" ht="12.75" customHeight="1">
      <c r="A52" s="189" t="s">
        <v>156</v>
      </c>
      <c r="B52" s="190"/>
      <c r="C52" s="190"/>
      <c r="D52" s="190"/>
      <c r="E52" s="190"/>
      <c r="F52" s="190"/>
      <c r="G52" s="190"/>
      <c r="H52" s="190"/>
      <c r="I52" s="52"/>
      <c r="J52" s="52"/>
      <c r="K52" s="52"/>
      <c r="L52" s="52"/>
      <c r="M52" s="119"/>
      <c r="N52" s="118"/>
      <c r="O52" s="118"/>
    </row>
    <row r="53" spans="1:15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209" t="s">
        <v>158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36"/>
      <c r="N55" s="118"/>
      <c r="O55" s="118"/>
    </row>
    <row r="56" spans="1:15" ht="12.75">
      <c r="A56" s="189" t="s">
        <v>170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f>+J48</f>
        <v>40607823</v>
      </c>
      <c r="K56" s="6">
        <f>+K48</f>
        <v>4115043</v>
      </c>
      <c r="L56" s="6">
        <f>+L48</f>
        <v>32132435</v>
      </c>
      <c r="M56" s="6">
        <f>+M48</f>
        <v>6456337</v>
      </c>
      <c r="N56" s="118"/>
      <c r="O56" s="118"/>
    </row>
    <row r="57" spans="1:15" ht="12.75">
      <c r="A57" s="192" t="s">
        <v>187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0">
        <f>SUM(J58:J64)</f>
        <v>14544552</v>
      </c>
      <c r="K57" s="50">
        <f>SUM(K58:K64)</f>
        <v>41071151</v>
      </c>
      <c r="L57" s="50">
        <f>SUM(L58:L64)</f>
        <v>-81263612</v>
      </c>
      <c r="M57" s="50">
        <f>SUM(M58:M64)</f>
        <v>-7610657</v>
      </c>
      <c r="N57" s="118"/>
      <c r="O57" s="118"/>
    </row>
    <row r="58" spans="1:15" ht="12.75">
      <c r="A58" s="192" t="s">
        <v>194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14544552</v>
      </c>
      <c r="K58" s="7">
        <v>41071151</v>
      </c>
      <c r="L58" s="7">
        <v>-81263612</v>
      </c>
      <c r="M58" s="7">
        <v>-7610657</v>
      </c>
      <c r="N58" s="118"/>
      <c r="O58" s="118"/>
    </row>
    <row r="59" spans="1:15" ht="25.5" customHeight="1">
      <c r="A59" s="192" t="s">
        <v>195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192" t="s">
        <v>39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192" t="s">
        <v>196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192" t="s">
        <v>197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192" t="s">
        <v>198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192" t="s">
        <v>199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192" t="s">
        <v>188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192" t="s">
        <v>162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0">
        <f>J57-J65</f>
        <v>14544552</v>
      </c>
      <c r="K66" s="50">
        <f>K57-K65</f>
        <v>41071151</v>
      </c>
      <c r="L66" s="50">
        <f>L57-L65</f>
        <v>-81263612</v>
      </c>
      <c r="M66" s="50">
        <f>M57-M65</f>
        <v>-7610657</v>
      </c>
      <c r="N66" s="118"/>
      <c r="O66" s="118"/>
    </row>
    <row r="67" spans="1:15" ht="12.75">
      <c r="A67" s="192" t="s">
        <v>163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8">
        <f>J56+J66</f>
        <v>55152375</v>
      </c>
      <c r="K67" s="58">
        <f>K56+K66</f>
        <v>45186194</v>
      </c>
      <c r="L67" s="58">
        <f>L56+L66</f>
        <v>-49131177</v>
      </c>
      <c r="M67" s="58">
        <f>M56+M66</f>
        <v>-1154320</v>
      </c>
      <c r="N67" s="118"/>
      <c r="O67" s="118"/>
    </row>
    <row r="68" spans="1:15" ht="12.75" customHeight="1">
      <c r="A68" s="244" t="s">
        <v>278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  <c r="N68" s="118"/>
      <c r="O68" s="118"/>
    </row>
    <row r="69" spans="1:15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  <c r="N69" s="118"/>
      <c r="O69" s="118"/>
    </row>
    <row r="70" spans="1:15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SheetLayoutView="110" workbookViewId="0" topLeftCell="A1">
      <selection activeCell="A1" sqref="A1:K52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2" width="9.7109375" style="49" bestFit="1" customWidth="1"/>
    <col min="13" max="16384" width="9.140625" style="49" customWidth="1"/>
  </cols>
  <sheetData>
    <row r="1" spans="1:11" ht="18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296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62" t="s">
        <v>245</v>
      </c>
      <c r="J4" s="63" t="s">
        <v>283</v>
      </c>
      <c r="K4" s="63" t="s">
        <v>284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4">
        <v>2</v>
      </c>
      <c r="J5" s="65" t="s">
        <v>248</v>
      </c>
      <c r="K5" s="65" t="s">
        <v>249</v>
      </c>
    </row>
    <row r="6" spans="1:11" ht="12.75">
      <c r="A6" s="209" t="s">
        <v>130</v>
      </c>
      <c r="B6" s="220"/>
      <c r="C6" s="220"/>
      <c r="D6" s="220"/>
      <c r="E6" s="220"/>
      <c r="F6" s="220"/>
      <c r="G6" s="220"/>
      <c r="H6" s="220"/>
      <c r="I6" s="257"/>
      <c r="J6" s="257"/>
      <c r="K6" s="258"/>
    </row>
    <row r="7" spans="1:13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40607823</v>
      </c>
      <c r="K7" s="6">
        <v>32132435</v>
      </c>
      <c r="L7" s="118"/>
      <c r="M7" s="118"/>
    </row>
    <row r="8" spans="1:13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55532111</v>
      </c>
      <c r="K8" s="7">
        <v>49727153</v>
      </c>
      <c r="L8" s="118"/>
      <c r="M8" s="118"/>
    </row>
    <row r="9" spans="1:13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0</v>
      </c>
      <c r="K9" s="7">
        <v>0</v>
      </c>
      <c r="L9" s="118"/>
      <c r="M9" s="118"/>
    </row>
    <row r="10" spans="1:13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0</v>
      </c>
      <c r="K10" s="7">
        <v>0</v>
      </c>
      <c r="L10" s="118"/>
      <c r="M10" s="118"/>
    </row>
    <row r="11" spans="1:13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0</v>
      </c>
      <c r="K11" s="7">
        <v>2435384</v>
      </c>
      <c r="L11" s="118"/>
      <c r="M11" s="118"/>
    </row>
    <row r="12" spans="1:13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1448464</v>
      </c>
      <c r="K12" s="7">
        <v>1616573</v>
      </c>
      <c r="L12" s="118"/>
      <c r="M12" s="118"/>
    </row>
    <row r="13" spans="1:13" ht="12.75">
      <c r="A13" s="192" t="s">
        <v>131</v>
      </c>
      <c r="B13" s="193"/>
      <c r="C13" s="193"/>
      <c r="D13" s="193"/>
      <c r="E13" s="193"/>
      <c r="F13" s="193"/>
      <c r="G13" s="193"/>
      <c r="H13" s="193"/>
      <c r="I13" s="1">
        <v>7</v>
      </c>
      <c r="J13" s="60">
        <f>SUM(J7:J12)</f>
        <v>97588398</v>
      </c>
      <c r="K13" s="50">
        <f>SUM(K7:K12)</f>
        <v>85911545</v>
      </c>
      <c r="L13" s="118"/>
      <c r="M13" s="118"/>
    </row>
    <row r="14" spans="1:13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2671230</v>
      </c>
      <c r="K14" s="7">
        <v>3696907</v>
      </c>
      <c r="L14" s="118"/>
      <c r="M14" s="118"/>
    </row>
    <row r="15" spans="1:13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9550317</v>
      </c>
      <c r="K15" s="7">
        <v>4955138</v>
      </c>
      <c r="L15" s="118"/>
      <c r="M15" s="118"/>
    </row>
    <row r="16" spans="1:13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5877384</v>
      </c>
      <c r="K16" s="7">
        <v>0</v>
      </c>
      <c r="L16" s="118"/>
      <c r="M16" s="118"/>
    </row>
    <row r="17" spans="1:13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322356</v>
      </c>
      <c r="K17" s="7">
        <v>5723945</v>
      </c>
      <c r="L17" s="118"/>
      <c r="M17" s="118"/>
    </row>
    <row r="18" spans="1:13" ht="12.75">
      <c r="A18" s="192" t="s">
        <v>132</v>
      </c>
      <c r="B18" s="193"/>
      <c r="C18" s="193"/>
      <c r="D18" s="193"/>
      <c r="E18" s="193"/>
      <c r="F18" s="193"/>
      <c r="G18" s="193"/>
      <c r="H18" s="193"/>
      <c r="I18" s="1">
        <v>12</v>
      </c>
      <c r="J18" s="60">
        <f>SUM(J14:J17)</f>
        <v>18421287</v>
      </c>
      <c r="K18" s="50">
        <f>SUM(K14:K17)</f>
        <v>14375990</v>
      </c>
      <c r="L18" s="118"/>
      <c r="M18" s="118"/>
    </row>
    <row r="19" spans="1:13" ht="27.75" customHeight="1">
      <c r="A19" s="192" t="s">
        <v>30</v>
      </c>
      <c r="B19" s="193"/>
      <c r="C19" s="193"/>
      <c r="D19" s="193"/>
      <c r="E19" s="193"/>
      <c r="F19" s="193"/>
      <c r="G19" s="193"/>
      <c r="H19" s="193"/>
      <c r="I19" s="1">
        <v>13</v>
      </c>
      <c r="J19" s="60">
        <f>IF(J13&gt;J18,J13-J18,0)</f>
        <v>79167111</v>
      </c>
      <c r="K19" s="50">
        <f>IF(K13&gt;K18,K13-K18,0)</f>
        <v>71535555</v>
      </c>
      <c r="L19" s="118"/>
      <c r="M19" s="118"/>
    </row>
    <row r="20" spans="1:13" ht="31.5" customHeight="1">
      <c r="A20" s="192" t="s">
        <v>31</v>
      </c>
      <c r="B20" s="193"/>
      <c r="C20" s="193"/>
      <c r="D20" s="193"/>
      <c r="E20" s="193"/>
      <c r="F20" s="193"/>
      <c r="G20" s="193"/>
      <c r="H20" s="193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209" t="s">
        <v>133</v>
      </c>
      <c r="B21" s="220"/>
      <c r="C21" s="220"/>
      <c r="D21" s="220"/>
      <c r="E21" s="220"/>
      <c r="F21" s="220"/>
      <c r="G21" s="220"/>
      <c r="H21" s="220"/>
      <c r="I21" s="257"/>
      <c r="J21" s="257"/>
      <c r="K21" s="258"/>
      <c r="L21" s="118"/>
      <c r="M21" s="118"/>
    </row>
    <row r="22" spans="1:13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192" t="s">
        <v>137</v>
      </c>
      <c r="B27" s="193"/>
      <c r="C27" s="193"/>
      <c r="D27" s="193"/>
      <c r="E27" s="193"/>
      <c r="F27" s="193"/>
      <c r="G27" s="193"/>
      <c r="H27" s="193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7923814</v>
      </c>
      <c r="K28" s="7">
        <v>3983417</v>
      </c>
      <c r="L28" s="118"/>
      <c r="M28" s="118"/>
    </row>
    <row r="29" spans="1:13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0</v>
      </c>
      <c r="K29" s="7">
        <v>0</v>
      </c>
      <c r="L29" s="118"/>
      <c r="M29" s="118"/>
    </row>
    <row r="30" spans="1:13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0</v>
      </c>
      <c r="K30" s="7">
        <v>0</v>
      </c>
      <c r="L30" s="118"/>
      <c r="M30" s="118"/>
    </row>
    <row r="31" spans="1:13" ht="12.75">
      <c r="A31" s="192" t="s">
        <v>2</v>
      </c>
      <c r="B31" s="193"/>
      <c r="C31" s="193"/>
      <c r="D31" s="193"/>
      <c r="E31" s="193"/>
      <c r="F31" s="193"/>
      <c r="G31" s="193"/>
      <c r="H31" s="193"/>
      <c r="I31" s="1">
        <v>24</v>
      </c>
      <c r="J31" s="50">
        <f>SUM(J28:J30)</f>
        <v>7923814</v>
      </c>
      <c r="K31" s="50">
        <f>SUM(K28:K30)</f>
        <v>3983417</v>
      </c>
      <c r="L31" s="118"/>
      <c r="M31" s="118"/>
    </row>
    <row r="32" spans="1:13" ht="25.5" customHeight="1">
      <c r="A32" s="192" t="s">
        <v>32</v>
      </c>
      <c r="B32" s="193"/>
      <c r="C32" s="193"/>
      <c r="D32" s="193"/>
      <c r="E32" s="193"/>
      <c r="F32" s="193"/>
      <c r="G32" s="193"/>
      <c r="H32" s="193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192" t="s">
        <v>33</v>
      </c>
      <c r="B33" s="193"/>
      <c r="C33" s="193"/>
      <c r="D33" s="193"/>
      <c r="E33" s="193"/>
      <c r="F33" s="193"/>
      <c r="G33" s="193"/>
      <c r="H33" s="193"/>
      <c r="I33" s="1">
        <v>26</v>
      </c>
      <c r="J33" s="60">
        <f>IF(J31&gt;J27,J31-J27,0)</f>
        <v>7923814</v>
      </c>
      <c r="K33" s="58">
        <f>IF(K31&gt;K27,K31-K27,0)</f>
        <v>3983417</v>
      </c>
      <c r="L33" s="118"/>
      <c r="M33" s="118"/>
    </row>
    <row r="34" spans="1:13" ht="12.75">
      <c r="A34" s="209" t="s">
        <v>134</v>
      </c>
      <c r="B34" s="220"/>
      <c r="C34" s="220"/>
      <c r="D34" s="220"/>
      <c r="E34" s="220"/>
      <c r="F34" s="220"/>
      <c r="G34" s="220"/>
      <c r="H34" s="220"/>
      <c r="I34" s="257"/>
      <c r="J34" s="257"/>
      <c r="K34" s="258"/>
      <c r="L34" s="118"/>
      <c r="M34" s="118"/>
    </row>
    <row r="35" spans="1:13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0</v>
      </c>
      <c r="K35" s="7">
        <v>0</v>
      </c>
      <c r="L35" s="118"/>
      <c r="M35" s="118"/>
    </row>
    <row r="36" spans="1:13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210902745</v>
      </c>
      <c r="K36" s="7">
        <v>25078932</v>
      </c>
      <c r="L36" s="118"/>
      <c r="M36" s="118"/>
    </row>
    <row r="37" spans="1:13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192" t="s">
        <v>59</v>
      </c>
      <c r="B38" s="193"/>
      <c r="C38" s="193"/>
      <c r="D38" s="193"/>
      <c r="E38" s="193"/>
      <c r="F38" s="193"/>
      <c r="G38" s="193"/>
      <c r="H38" s="193"/>
      <c r="I38" s="1">
        <v>30</v>
      </c>
      <c r="J38" s="60">
        <f>SUM(J35:J37)</f>
        <v>210902745</v>
      </c>
      <c r="K38" s="50">
        <f>SUM(K35:K37)</f>
        <v>25078932</v>
      </c>
      <c r="L38" s="118"/>
      <c r="M38" s="118"/>
    </row>
    <row r="39" spans="1:13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275282825</v>
      </c>
      <c r="K39" s="7">
        <v>58820431</v>
      </c>
      <c r="L39" s="118"/>
      <c r="M39" s="118"/>
    </row>
    <row r="40" spans="1:13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34413664</v>
      </c>
      <c r="K40" s="7">
        <v>13933468</v>
      </c>
      <c r="L40" s="118"/>
      <c r="M40" s="118"/>
    </row>
    <row r="41" spans="1:13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0</v>
      </c>
      <c r="L42" s="118"/>
      <c r="M42" s="118"/>
    </row>
    <row r="43" spans="1:13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192" t="s">
        <v>60</v>
      </c>
      <c r="B44" s="193"/>
      <c r="C44" s="193"/>
      <c r="D44" s="193"/>
      <c r="E44" s="193"/>
      <c r="F44" s="193"/>
      <c r="G44" s="193"/>
      <c r="H44" s="193"/>
      <c r="I44" s="1">
        <v>36</v>
      </c>
      <c r="J44" s="60">
        <f>SUM(J39:J43)</f>
        <v>309696489</v>
      </c>
      <c r="K44" s="50">
        <f>SUM(K39:K43)</f>
        <v>72753899</v>
      </c>
      <c r="L44" s="118"/>
      <c r="M44" s="118"/>
    </row>
    <row r="45" spans="1:13" ht="25.5" customHeight="1">
      <c r="A45" s="192" t="s">
        <v>11</v>
      </c>
      <c r="B45" s="193"/>
      <c r="C45" s="193"/>
      <c r="D45" s="193"/>
      <c r="E45" s="193"/>
      <c r="F45" s="193"/>
      <c r="G45" s="193"/>
      <c r="H45" s="193"/>
      <c r="I45" s="1">
        <v>37</v>
      </c>
      <c r="J45" s="60">
        <f>IF(J38&gt;J44,J38-J44,0)</f>
        <v>0</v>
      </c>
      <c r="K45" s="50">
        <f>IF(K38&gt;K44,K38-K44,0)</f>
        <v>0</v>
      </c>
      <c r="L45" s="118"/>
      <c r="M45" s="118"/>
    </row>
    <row r="46" spans="1:13" ht="30.75" customHeight="1">
      <c r="A46" s="192" t="s">
        <v>12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0">
        <f>IF(J44&gt;J38,J44-J38,0)</f>
        <v>98793744</v>
      </c>
      <c r="K46" s="50">
        <f>IF(K44&gt;K38,K44-K38,0)</f>
        <v>47674967</v>
      </c>
      <c r="L46" s="118"/>
      <c r="M46" s="118"/>
    </row>
    <row r="47" spans="1:13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19877171</v>
      </c>
      <c r="L47" s="118"/>
      <c r="M47" s="118"/>
    </row>
    <row r="48" spans="1:13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60">
        <f>IF(J20-J19+J33-J32+J46-J45&gt;0,J20-J19+J33-J32+J46-J45,0)</f>
        <v>27550447</v>
      </c>
      <c r="K48" s="50">
        <f>IF(K20-K19+K33-K32+K46-K45&gt;0,K20-K19+K33-K32+K46-K45,0)</f>
        <v>0</v>
      </c>
      <c r="L48" s="118"/>
      <c r="M48" s="118"/>
    </row>
    <row r="49" spans="1:13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71465019</v>
      </c>
      <c r="K49" s="7">
        <v>43914572</v>
      </c>
      <c r="L49" s="118"/>
      <c r="M49" s="118"/>
    </row>
    <row r="50" spans="1:13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0</v>
      </c>
      <c r="K50" s="7">
        <v>19877171</v>
      </c>
      <c r="L50" s="118"/>
      <c r="M50" s="118"/>
    </row>
    <row r="51" spans="1:13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27550447</v>
      </c>
      <c r="K51" s="7">
        <v>0</v>
      </c>
      <c r="L51" s="118"/>
      <c r="M51" s="118"/>
    </row>
    <row r="52" spans="1:13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43914572</v>
      </c>
      <c r="K52" s="58">
        <f>K49+K50-K51</f>
        <v>63791743</v>
      </c>
      <c r="L52" s="118"/>
      <c r="M52" s="118"/>
    </row>
    <row r="54" ht="12.75">
      <c r="K54" s="11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2" width="10.7109375" style="67" bestFit="1" customWidth="1"/>
    <col min="13" max="16384" width="9.140625" style="67" customWidth="1"/>
  </cols>
  <sheetData>
    <row r="1" spans="1:11" ht="15.75" customHeight="1">
      <c r="A1" s="265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>
      <c r="A2" s="39"/>
      <c r="B2" s="66"/>
      <c r="C2" s="275" t="s">
        <v>247</v>
      </c>
      <c r="D2" s="275"/>
      <c r="E2" s="116">
        <v>42736</v>
      </c>
      <c r="F2" s="40" t="s">
        <v>216</v>
      </c>
      <c r="G2" s="276">
        <v>43100</v>
      </c>
      <c r="H2" s="277"/>
      <c r="I2" s="66"/>
      <c r="J2" s="66"/>
      <c r="K2" s="66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0" t="s">
        <v>270</v>
      </c>
      <c r="J3" s="71" t="s">
        <v>124</v>
      </c>
      <c r="K3" s="71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3">
        <v>2</v>
      </c>
      <c r="J4" s="72" t="s">
        <v>248</v>
      </c>
      <c r="K4" s="72" t="s">
        <v>249</v>
      </c>
    </row>
    <row r="5" spans="1:13" ht="12.75">
      <c r="A5" s="267" t="s">
        <v>250</v>
      </c>
      <c r="B5" s="268"/>
      <c r="C5" s="268"/>
      <c r="D5" s="268"/>
      <c r="E5" s="268"/>
      <c r="F5" s="268"/>
      <c r="G5" s="268"/>
      <c r="H5" s="268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7" t="s">
        <v>251</v>
      </c>
      <c r="B6" s="268"/>
      <c r="C6" s="268"/>
      <c r="D6" s="268"/>
      <c r="E6" s="268"/>
      <c r="F6" s="268"/>
      <c r="G6" s="268"/>
      <c r="H6" s="268"/>
      <c r="I6" s="41">
        <v>2</v>
      </c>
      <c r="J6" s="7">
        <v>68425976</v>
      </c>
      <c r="K6" s="43">
        <v>68425976</v>
      </c>
      <c r="L6" s="120"/>
      <c r="M6" s="120"/>
    </row>
    <row r="7" spans="1:13" ht="12.75">
      <c r="A7" s="267" t="s">
        <v>252</v>
      </c>
      <c r="B7" s="268"/>
      <c r="C7" s="268"/>
      <c r="D7" s="268"/>
      <c r="E7" s="268"/>
      <c r="F7" s="268"/>
      <c r="G7" s="268"/>
      <c r="H7" s="268"/>
      <c r="I7" s="41">
        <v>3</v>
      </c>
      <c r="J7" s="7">
        <v>55000000</v>
      </c>
      <c r="K7" s="43">
        <v>57030391</v>
      </c>
      <c r="L7" s="120"/>
      <c r="M7" s="120"/>
    </row>
    <row r="8" spans="1:13" ht="12.75">
      <c r="A8" s="267" t="s">
        <v>253</v>
      </c>
      <c r="B8" s="268"/>
      <c r="C8" s="268"/>
      <c r="D8" s="268"/>
      <c r="E8" s="268"/>
      <c r="F8" s="268"/>
      <c r="G8" s="268"/>
      <c r="H8" s="268"/>
      <c r="I8" s="41">
        <v>4</v>
      </c>
      <c r="J8" s="7">
        <v>10967347</v>
      </c>
      <c r="K8" s="43">
        <v>35592546</v>
      </c>
      <c r="L8" s="120"/>
      <c r="M8" s="120"/>
    </row>
    <row r="9" spans="1:13" ht="12.75">
      <c r="A9" s="267" t="s">
        <v>254</v>
      </c>
      <c r="B9" s="268"/>
      <c r="C9" s="268"/>
      <c r="D9" s="268"/>
      <c r="E9" s="268"/>
      <c r="F9" s="268"/>
      <c r="G9" s="268"/>
      <c r="H9" s="268"/>
      <c r="I9" s="41">
        <v>5</v>
      </c>
      <c r="J9" s="7">
        <v>40607823</v>
      </c>
      <c r="K9" s="7">
        <v>32132435</v>
      </c>
      <c r="L9" s="120"/>
      <c r="M9" s="120"/>
    </row>
    <row r="10" spans="1:13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7" t="s">
        <v>256</v>
      </c>
      <c r="B11" s="268"/>
      <c r="C11" s="268"/>
      <c r="D11" s="268"/>
      <c r="E11" s="268"/>
      <c r="F11" s="268"/>
      <c r="G11" s="268"/>
      <c r="H11" s="268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7" t="s">
        <v>257</v>
      </c>
      <c r="B12" s="268"/>
      <c r="C12" s="268"/>
      <c r="D12" s="268"/>
      <c r="E12" s="268"/>
      <c r="F12" s="268"/>
      <c r="G12" s="268"/>
      <c r="H12" s="268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7" t="s">
        <v>258</v>
      </c>
      <c r="B13" s="268"/>
      <c r="C13" s="268"/>
      <c r="D13" s="268"/>
      <c r="E13" s="268"/>
      <c r="F13" s="268"/>
      <c r="G13" s="268"/>
      <c r="H13" s="268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1">
        <v>10</v>
      </c>
      <c r="J14" s="68">
        <f>SUM(J5:J13)</f>
        <v>611668396</v>
      </c>
      <c r="K14" s="68">
        <f>SUM(K5:K13)</f>
        <v>629848598</v>
      </c>
      <c r="L14" s="120"/>
      <c r="M14" s="120"/>
    </row>
    <row r="15" spans="1:13" ht="12.75">
      <c r="A15" s="267" t="s">
        <v>260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>
        <v>54833836</v>
      </c>
      <c r="K15" s="43">
        <v>-26429776</v>
      </c>
      <c r="L15" s="120"/>
      <c r="M15" s="120"/>
    </row>
    <row r="16" spans="1:13" ht="12.75">
      <c r="A16" s="267" t="s">
        <v>261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7" t="s">
        <v>262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7" t="s">
        <v>263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7" t="s">
        <v>264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7" t="s">
        <v>265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1">
        <v>17</v>
      </c>
      <c r="J21" s="69">
        <f>SUM(J15:J20)</f>
        <v>54833836</v>
      </c>
      <c r="K21" s="69">
        <f>SUM(K15:K20)</f>
        <v>-26429776</v>
      </c>
      <c r="L21" s="120"/>
      <c r="M21" s="120"/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267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268</v>
      </c>
      <c r="B24" s="262"/>
      <c r="C24" s="262"/>
      <c r="D24" s="262"/>
      <c r="E24" s="262"/>
      <c r="F24" s="262"/>
      <c r="G24" s="262"/>
      <c r="H24" s="262"/>
      <c r="I24" s="45">
        <v>19</v>
      </c>
      <c r="J24" s="69"/>
      <c r="K24" s="69"/>
    </row>
    <row r="25" spans="1:11" ht="30" customHeight="1">
      <c r="A25" s="263" t="s">
        <v>269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2017-07-14T07:18:12Z</cp:lastPrinted>
  <dcterms:created xsi:type="dcterms:W3CDTF">2008-10-17T11:51:54Z</dcterms:created>
  <dcterms:modified xsi:type="dcterms:W3CDTF">2018-02-13T09:07:27Z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