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78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<sst xmlns="http://schemas.openxmlformats.org/spreadsheetml/2006/main" count="414" uniqueCount="358">
  <si>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</si>
  <si>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</si>
  <si>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</si>
  <si>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</si>
  <si>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</si>
  <si>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</si>
  <si>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</si>
  <si>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</si>
  <si>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</si>
  <si>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</si>
  <si>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</si>
  <si>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</si>
  <si>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</si>
  <si>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</si>
  <si>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</si>
  <si>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</si>
  <si>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</si>
  <si>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</si>
  <si>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</si>
  <si>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</si>
  <si>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</si>
  <si>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</si>
  <si>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</si>
  <si>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</si>
  <si>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</si>
  <si>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</si>
  <si>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</si>
  <si>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</si>
  <si>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</si>
  <si>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</si>
  <si>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</si>
  <si>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</si>
  <si>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</si>
  <si>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</si>
  <si>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</si>
  <si>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</si>
  <si>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</si>
  <si>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</si>
  <si>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</si>
  <si>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</si>
  <si>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</si>
  <si>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</si>
  <si>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</si>
  <si>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</si>
  <si>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</si>
  <si>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</si>
  <si>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</si>
  <si>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</si>
  <si>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</si>
  <si>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</si>
  <si>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</si>
  <si>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</si>
  <si>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</si>
  <si>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</si>
  <si>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</si>
  <si>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</si>
  <si>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</si>
  <si>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</si>
  <si>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</si>
  <si>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</si>
  <si>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</si>
  <si>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</si>
  <si>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</si>
  <si>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</si>
  <si>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</si>
  <si>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</si>
  <si>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</si>
  <si>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</si>
  <si>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</si>
  <si>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</si>
  <si>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</si>
  <si>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</si>
  <si>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</si>
  <si>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</si>
  <si>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</si>
  <si>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</si>
  <si>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</si>
  <si>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</si>
  <si>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</si>
  <si>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</si>
  <si>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</si>
  <si>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</si>
  <si>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</si>
  <si>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</si>
  <si>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</si>
  <si>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</si>
  <si>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</si>
  <si>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</si>
  <si>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</si>
  <si>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</si>
  <si>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</si>
  <si>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</si>
  <si>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</si>
  <si>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</si>
  <si>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</si>
  <si>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</si>
  <si>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</si>
  <si>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</si>
  <si>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</si>
  <si>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</si>
  <si>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</si>
  <si>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</si>
  <si>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</si>
  <si>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</si>
  <si>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</si>
  <si>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</si>
  <si>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</si>
  <si>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</si>
  <si>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</si>
  <si>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</si>
  <si>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</si>
  <si>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</si>
  <si>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</si>
  <si>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</si>
  <si>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</si>
  <si>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</si>
  <si>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</si>
  <si>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</si>
  <si>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</si>
  <si>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</si>
  <si>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</si>
  <si>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</si>
  <si>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</si>
  <si>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</si>
  <si>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</si>
  <si>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</si>
  <si>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</si>
  <si>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</si>
  <si>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</si>
  <si>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</si>
  <si>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</si>
  <si>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</si>
  <si>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</si>
  <si>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</si>
  <si>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</si>
  <si>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</si>
  <si>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</si>
  <si>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</si>
  <si>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</si>
  <si>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</si>
  <si>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</si>
  <si>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</si>
  <si>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</si>
  <si>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</si>
  <si>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</si>
  <si>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</si>
  <si>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</si>
  <si>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</si>
  <si>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</si>
  <si>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</si>
  <si>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</si>
  <si>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</si>
  <si>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</si>
  <si>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</si>
  <si>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</si>
  <si>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</si>
  <si>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</si>
  <si>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</si>
  <si>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</si>
  <si>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</si>
  <si>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</si>
  <si>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</si>
  <si>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</si>
  <si>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</si>
  <si>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</si>
  <si>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</si>
  <si>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</si>
  <si>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</si>
  <si>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</si>
  <si>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</si>
  <si>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</si>
  <si>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</si>
  <si>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</si>
  <si>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</si>
  <si>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</si>
  <si>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</si>
  <si>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</si>
  <si>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</si>
  <si>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</si>
  <si>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</si>
  <si>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</si>
  <si>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</si>
  <si>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</si>
  <si>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</si>
  <si>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</si>
  <si>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</si>
  <si>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</si>
  <si>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</si>
  <si>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</si>
  <si>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</si>
  <si>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</si>
  <si>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</si>
  <si>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</si>
  <si>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</si>
  <si>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</si>
  <si>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</si>
  <si>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</si>
  <si>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</si>
  <si>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</si>
  <si>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</si>
  <si>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</si>
  <si>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</si>
  <si>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</si>
  <si>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</si>
  <si>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</si>
  <si>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</si>
  <si>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</si>
  <si>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</si>
  <si>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</si>
  <si>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</si>
  <si>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</si>
  <si>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</si>
  <si>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</si>
  <si>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</si>
  <si>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</si>
  <si>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</si>
  <si>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</si>
  <si>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</si>
  <si>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</si>
  <si>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</si>
  <si>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</si>
  <si>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</si>
  <si>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</si>
  <si>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</si>
  <si>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</si>
  <si>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</si>
  <si>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</si>
  <si>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</si>
  <si>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</si>
  <si>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</si>
  <si>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</si>
  <si>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</si>
  <si>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</si>
  <si>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</si>
  <si>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</si>
  <si>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</si>
  <si>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</si>
  <si>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</si>
  <si>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</si>
  <si>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</si>
  <si>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</si>
  <si>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</si>
  <si>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</si>
  <si>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</si>
  <si>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</si>
  <si>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</si>
  <si>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</si>
  <si>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</si>
  <si>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</si>
  <si>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</si>
  <si>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</si>
  <si>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</si>
  <si>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</si>
  <si>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</si>
  <si>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</si>
  <si>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</si>
  <si>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</si>
  <si>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</si>
  <si>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</si>
  <si>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</si>
  <si>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</si>
  <si>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</si>
  <si>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</si>
  <si>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</si>
  <si>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</si>
  <si>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</si>
  <si>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</si>
  <si>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</si>
  <si>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</si>
  <si>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</si>
  <si>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</si>
  <si>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</si>
  <si>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</si>
  <si>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</si>
  <si>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</si>
  <si>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</si>
  <si>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</si>
  <si>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</si>
  <si>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</si>
  <si>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</si>
  <si>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</si>
  <si>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</si>
  <si>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</si>
  <si>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</si>
  <si>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</si>
  <si>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</si>
  <si>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</si>
  <si>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</si>
  <si>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</si>
  <si>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</si>
  <si>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</si>
  <si>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</si>
  <si>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</si>
  <si>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</si>
  <si>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</si>
  <si>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</si>
  <si>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</si>
  <si>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</si>
  <si>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</si>
  <si>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</si>
  <si>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</si>
  <si>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</si>
  <si>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</si>
  <si>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</si>
  <si>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</si>
  <si>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</si>
  <si>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</si>
  <si>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</si>
  <si>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</si>
  <si>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</si>
  <si>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</si>
  <si>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</si>
  <si>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</si>
  <si>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</si>
  <si>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</si>
  <si>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</si>
  <si>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</si>
  <si>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</si>
  <si>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</si>
  <si>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</si>
  <si>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</si>
  <si>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</si>
  <si>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</si>
  <si>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</si>
  <si>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31.12.2011.</t>
  </si>
  <si>
    <t>03269329</t>
  </si>
  <si>
    <t>080105589</t>
  </si>
  <si>
    <t>16529207670</t>
  </si>
  <si>
    <t>TEKSTILPROMET D.D.</t>
  </si>
  <si>
    <t>ZAGREB</t>
  </si>
  <si>
    <t>ULICA GRADA GOSPIĆA 1A</t>
  </si>
  <si>
    <t>katica.krpan@tekstilpromet.hr</t>
  </si>
  <si>
    <t>www.tekstilpromet.hr</t>
  </si>
  <si>
    <t>GRAD ZAGREB</t>
  </si>
  <si>
    <t>DA</t>
  </si>
  <si>
    <t>4641</t>
  </si>
  <si>
    <t>LANTEA GRUPA D.D.</t>
  </si>
  <si>
    <t>Zagreb, Ulica grada Gospića 1a</t>
  </si>
  <si>
    <t>01527614</t>
  </si>
  <si>
    <t>Omiš, Punta 6</t>
  </si>
  <si>
    <t>03114007</t>
  </si>
  <si>
    <t>GALEB D.D.</t>
  </si>
  <si>
    <t>SIM SPORT D.O.O.</t>
  </si>
  <si>
    <t>Zagreb, Bani 71</t>
  </si>
  <si>
    <t>01402137</t>
  </si>
  <si>
    <t>TEKSTILPROMET D.O.O. MOSTAR</t>
  </si>
  <si>
    <t>Mostar, Rodoč bb</t>
  </si>
  <si>
    <t>17004338</t>
  </si>
  <si>
    <t>PRO SPORT 98 D.O.O.</t>
  </si>
  <si>
    <t>01378155</t>
  </si>
  <si>
    <t>ŠTRK DUBRAVKA</t>
  </si>
  <si>
    <t>012700421</t>
  </si>
  <si>
    <t>012700416</t>
  </si>
  <si>
    <t>dubravka.strk@tekstilpromet.hr</t>
  </si>
  <si>
    <t>ŠIMIĆ MIJO</t>
  </si>
  <si>
    <t>stanje na dan 31.12.2011.</t>
  </si>
  <si>
    <t>u razdoblju 1.1.2011. do 31.12.2011.</t>
  </si>
  <si>
    <t>Obveznik: TEKSTILPROMET d.d.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</si>
</sst>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94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4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9" t="s">
        <v>251</v>
      </c>
      <c r="B6" s="160"/>
      <c r="C6" s="172" t="s">
        <v>325</v>
      </c>
      <c r="D6" s="17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72" t="s">
        <v>326</v>
      </c>
      <c r="D8" s="17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4" t="s">
        <v>253</v>
      </c>
      <c r="B10" s="181"/>
      <c r="C10" s="172" t="s">
        <v>327</v>
      </c>
      <c r="D10" s="17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9" t="s">
        <v>254</v>
      </c>
      <c r="B12" s="160"/>
      <c r="C12" s="174" t="s">
        <v>328</v>
      </c>
      <c r="D12" s="134"/>
      <c r="E12" s="134"/>
      <c r="F12" s="134"/>
      <c r="G12" s="134"/>
      <c r="H12" s="134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9" t="s">
        <v>255</v>
      </c>
      <c r="B14" s="160"/>
      <c r="C14" s="179">
        <v>10000</v>
      </c>
      <c r="D14" s="180"/>
      <c r="E14" s="16"/>
      <c r="F14" s="174" t="s">
        <v>329</v>
      </c>
      <c r="G14" s="134"/>
      <c r="H14" s="134"/>
      <c r="I14" s="16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9" t="s">
        <v>256</v>
      </c>
      <c r="B16" s="160"/>
      <c r="C16" s="174" t="s">
        <v>330</v>
      </c>
      <c r="D16" s="134"/>
      <c r="E16" s="134"/>
      <c r="F16" s="134"/>
      <c r="G16" s="134"/>
      <c r="H16" s="134"/>
      <c r="I16" s="16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9" t="s">
        <v>257</v>
      </c>
      <c r="B18" s="160"/>
      <c r="C18" s="130" t="s">
        <v>331</v>
      </c>
      <c r="D18" s="131"/>
      <c r="E18" s="131"/>
      <c r="F18" s="131"/>
      <c r="G18" s="131"/>
      <c r="H18" s="131"/>
      <c r="I18" s="13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9" t="s">
        <v>258</v>
      </c>
      <c r="B20" s="160"/>
      <c r="C20" s="130" t="s">
        <v>332</v>
      </c>
      <c r="D20" s="131"/>
      <c r="E20" s="131"/>
      <c r="F20" s="131"/>
      <c r="G20" s="131"/>
      <c r="H20" s="131"/>
      <c r="I20" s="13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9" t="s">
        <v>259</v>
      </c>
      <c r="B22" s="160"/>
      <c r="C22" s="121">
        <v>133</v>
      </c>
      <c r="D22" s="174" t="s">
        <v>329</v>
      </c>
      <c r="E22" s="138"/>
      <c r="F22" s="139"/>
      <c r="G22" s="159"/>
      <c r="H22" s="13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9" t="s">
        <v>260</v>
      </c>
      <c r="B24" s="160"/>
      <c r="C24" s="121">
        <v>21</v>
      </c>
      <c r="D24" s="174" t="s">
        <v>333</v>
      </c>
      <c r="E24" s="138"/>
      <c r="F24" s="138"/>
      <c r="G24" s="139"/>
      <c r="H24" s="51" t="s">
        <v>261</v>
      </c>
      <c r="I24" s="122">
        <v>1502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9" t="s">
        <v>262</v>
      </c>
      <c r="B26" s="160"/>
      <c r="C26" s="123" t="s">
        <v>334</v>
      </c>
      <c r="D26" s="25"/>
      <c r="E26" s="33"/>
      <c r="F26" s="24"/>
      <c r="G26" s="129" t="s">
        <v>263</v>
      </c>
      <c r="H26" s="16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1" t="s">
        <v>264</v>
      </c>
      <c r="B28" s="142"/>
      <c r="C28" s="143"/>
      <c r="D28" s="143"/>
      <c r="E28" s="140" t="s">
        <v>265</v>
      </c>
      <c r="F28" s="135"/>
      <c r="G28" s="135"/>
      <c r="H28" s="136" t="s">
        <v>266</v>
      </c>
      <c r="I28" s="13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 t="s">
        <v>336</v>
      </c>
      <c r="B30" s="175"/>
      <c r="C30" s="175"/>
      <c r="D30" s="176"/>
      <c r="E30" s="149" t="s">
        <v>337</v>
      </c>
      <c r="F30" s="175"/>
      <c r="G30" s="175"/>
      <c r="H30" s="172" t="s">
        <v>338</v>
      </c>
      <c r="I30" s="173"/>
      <c r="J30" s="10"/>
      <c r="K30" s="10"/>
      <c r="L30" s="10"/>
    </row>
    <row r="31" spans="1:12" ht="12.75">
      <c r="A31" s="94"/>
      <c r="B31" s="22"/>
      <c r="C31" s="21"/>
      <c r="D31" s="150"/>
      <c r="E31" s="150"/>
      <c r="F31" s="150"/>
      <c r="G31" s="151"/>
      <c r="H31" s="16"/>
      <c r="I31" s="101"/>
      <c r="J31" s="10"/>
      <c r="K31" s="10"/>
      <c r="L31" s="10"/>
    </row>
    <row r="32" spans="1:12" ht="12.75">
      <c r="A32" s="149" t="s">
        <v>341</v>
      </c>
      <c r="B32" s="175"/>
      <c r="C32" s="175"/>
      <c r="D32" s="176"/>
      <c r="E32" s="149" t="s">
        <v>339</v>
      </c>
      <c r="F32" s="175"/>
      <c r="G32" s="175"/>
      <c r="H32" s="172" t="s">
        <v>340</v>
      </c>
      <c r="I32" s="17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 t="s">
        <v>342</v>
      </c>
      <c r="B34" s="175"/>
      <c r="C34" s="175"/>
      <c r="D34" s="176"/>
      <c r="E34" s="149" t="s">
        <v>343</v>
      </c>
      <c r="F34" s="175"/>
      <c r="G34" s="175"/>
      <c r="H34" s="172" t="s">
        <v>344</v>
      </c>
      <c r="I34" s="17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9" t="s">
        <v>345</v>
      </c>
      <c r="B36" s="175"/>
      <c r="C36" s="175"/>
      <c r="D36" s="176"/>
      <c r="E36" s="149" t="s">
        <v>346</v>
      </c>
      <c r="F36" s="175"/>
      <c r="G36" s="175"/>
      <c r="H36" s="172" t="s">
        <v>347</v>
      </c>
      <c r="I36" s="173"/>
      <c r="J36" s="10"/>
      <c r="K36" s="10"/>
      <c r="L36" s="10"/>
    </row>
    <row r="37" spans="1:12" ht="12.75">
      <c r="A37" s="103"/>
      <c r="B37" s="30"/>
      <c r="C37" s="144"/>
      <c r="D37" s="145"/>
      <c r="E37" s="16"/>
      <c r="F37" s="144"/>
      <c r="G37" s="145"/>
      <c r="H37" s="16"/>
      <c r="I37" s="95"/>
      <c r="J37" s="10"/>
      <c r="K37" s="10"/>
      <c r="L37" s="10"/>
    </row>
    <row r="38" spans="1:12" ht="12.75">
      <c r="A38" s="149" t="s">
        <v>348</v>
      </c>
      <c r="B38" s="175"/>
      <c r="C38" s="175"/>
      <c r="D38" s="176"/>
      <c r="E38" s="149" t="s">
        <v>343</v>
      </c>
      <c r="F38" s="175"/>
      <c r="G38" s="175"/>
      <c r="H38" s="172" t="s">
        <v>349</v>
      </c>
      <c r="I38" s="17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75"/>
      <c r="C40" s="175"/>
      <c r="D40" s="176"/>
      <c r="E40" s="149"/>
      <c r="F40" s="175"/>
      <c r="G40" s="175"/>
      <c r="H40" s="172"/>
      <c r="I40" s="17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4" t="s">
        <v>267</v>
      </c>
      <c r="B44" s="155"/>
      <c r="C44" s="172"/>
      <c r="D44" s="173"/>
      <c r="E44" s="26"/>
      <c r="F44" s="174"/>
      <c r="G44" s="175"/>
      <c r="H44" s="175"/>
      <c r="I44" s="176"/>
      <c r="J44" s="10"/>
      <c r="K44" s="10"/>
      <c r="L44" s="10"/>
    </row>
    <row r="45" spans="1:12" ht="12.75">
      <c r="A45" s="103"/>
      <c r="B45" s="30"/>
      <c r="C45" s="144"/>
      <c r="D45" s="145"/>
      <c r="E45" s="16"/>
      <c r="F45" s="144"/>
      <c r="G45" s="146"/>
      <c r="H45" s="35"/>
      <c r="I45" s="107"/>
      <c r="J45" s="10"/>
      <c r="K45" s="10"/>
      <c r="L45" s="10"/>
    </row>
    <row r="46" spans="1:12" ht="12.75">
      <c r="A46" s="154" t="s">
        <v>268</v>
      </c>
      <c r="B46" s="155"/>
      <c r="C46" s="174" t="s">
        <v>350</v>
      </c>
      <c r="D46" s="147"/>
      <c r="E46" s="147"/>
      <c r="F46" s="147"/>
      <c r="G46" s="147"/>
      <c r="H46" s="147"/>
      <c r="I46" s="14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4" t="s">
        <v>270</v>
      </c>
      <c r="B48" s="155"/>
      <c r="C48" s="161" t="s">
        <v>351</v>
      </c>
      <c r="D48" s="157"/>
      <c r="E48" s="158"/>
      <c r="F48" s="16"/>
      <c r="G48" s="51" t="s">
        <v>271</v>
      </c>
      <c r="H48" s="161" t="s">
        <v>352</v>
      </c>
      <c r="I48" s="15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4" t="s">
        <v>257</v>
      </c>
      <c r="B50" s="155"/>
      <c r="C50" s="156" t="s">
        <v>353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9" t="s">
        <v>272</v>
      </c>
      <c r="B52" s="160"/>
      <c r="C52" s="161" t="s">
        <v>354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.75">
      <c r="A53" s="108"/>
      <c r="B53" s="20"/>
      <c r="C53" s="168" t="s">
        <v>273</v>
      </c>
      <c r="D53" s="168"/>
      <c r="E53" s="168"/>
      <c r="F53" s="168"/>
      <c r="G53" s="168"/>
      <c r="H53" s="16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.75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K119" sqref="K119"/>
    </sheetView>
  </sheetViews>
  <sheetFormatPr defaultColWidth="9.140625" defaultRowHeight="12.75"/>
  <cols>
    <col min="1" max="9" width="9.140625" style="52" customWidth="1"/>
    <col min="10" max="10" width="9.5742187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191" t="s">
        <v>153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357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2.5">
      <c r="A4" s="196" t="s">
        <v>59</v>
      </c>
      <c r="B4" s="197"/>
      <c r="C4" s="197"/>
      <c r="D4" s="197"/>
      <c r="E4" s="197"/>
      <c r="F4" s="197"/>
      <c r="G4" s="197"/>
      <c r="H4" s="198"/>
      <c r="I4" s="58" t="s">
        <v>278</v>
      </c>
      <c r="J4" s="59" t="s">
        <v>319</v>
      </c>
      <c r="K4" s="60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331199670</v>
      </c>
      <c r="K8" s="53">
        <f>K9+K16+K26+K35+K39</f>
        <v>320143446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41920904</v>
      </c>
      <c r="K9" s="53">
        <f>SUM(K10:K15)</f>
        <v>34388521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>
        <v>99776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25464649</v>
      </c>
      <c r="K11" s="7">
        <v>23042153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15628437</v>
      </c>
      <c r="K12" s="7">
        <v>10256730</v>
      </c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83034</v>
      </c>
      <c r="K13" s="7">
        <v>161796</v>
      </c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22810</v>
      </c>
      <c r="K14" s="7">
        <v>663494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721974</v>
      </c>
      <c r="K15" s="7">
        <v>164572</v>
      </c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280650853</v>
      </c>
      <c r="K16" s="53">
        <f>SUM(K17:K25)</f>
        <v>276086779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67566486</v>
      </c>
      <c r="K17" s="7">
        <v>75307469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171360925</v>
      </c>
      <c r="K18" s="7">
        <v>177742710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13069883</v>
      </c>
      <c r="K19" s="7">
        <v>11186831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9202401</v>
      </c>
      <c r="K20" s="7">
        <v>7356651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186931</v>
      </c>
      <c r="K22" s="7">
        <v>46513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19204127</v>
      </c>
      <c r="K23" s="7">
        <v>4386505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60100</v>
      </c>
      <c r="K24" s="7">
        <v>60100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3932802</v>
      </c>
      <c r="K26" s="53">
        <f>SUM(K27:K34)</f>
        <v>7777448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1571975</v>
      </c>
      <c r="K27" s="7">
        <v>6181225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920855</v>
      </c>
      <c r="K31" s="7">
        <v>649975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1439972</v>
      </c>
      <c r="K32" s="7">
        <v>946248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39845</v>
      </c>
      <c r="K35" s="53">
        <f>SUM(K36:K38)</f>
        <v>25776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11637</v>
      </c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28208</v>
      </c>
      <c r="K38" s="7">
        <v>25776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4655266</v>
      </c>
      <c r="K39" s="7">
        <v>1864922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398073814</v>
      </c>
      <c r="K40" s="53">
        <f>K41+K49+K56+K64</f>
        <v>343841670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236969914</v>
      </c>
      <c r="K41" s="53">
        <f>SUM(K42:K48)</f>
        <v>213073823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7564016</v>
      </c>
      <c r="K42" s="7">
        <v>7929453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4261939</v>
      </c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9983364</v>
      </c>
      <c r="K44" s="7">
        <v>16073551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214173154</v>
      </c>
      <c r="K45" s="7">
        <v>188340547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987441</v>
      </c>
      <c r="K46" s="7">
        <v>726216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>
        <v>4056</v>
      </c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136009991</v>
      </c>
      <c r="K49" s="53">
        <f>SUM(K50:K55)</f>
        <v>113355601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131588434</v>
      </c>
      <c r="K51" s="7">
        <v>108774752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189126</v>
      </c>
      <c r="K53" s="7">
        <v>292137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2785547</v>
      </c>
      <c r="K54" s="7">
        <v>2421939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1446884</v>
      </c>
      <c r="K55" s="7">
        <v>1866773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9215129</v>
      </c>
      <c r="K56" s="53">
        <f>SUM(K57:K63)</f>
        <v>9302864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5121686</v>
      </c>
      <c r="K61" s="7">
        <v>6238204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3279791</v>
      </c>
      <c r="K62" s="7">
        <v>2107230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813652</v>
      </c>
      <c r="K63" s="7">
        <v>957430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15878780</v>
      </c>
      <c r="K64" s="7">
        <v>8109382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421438</v>
      </c>
      <c r="K65" s="7">
        <v>751535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729694922</v>
      </c>
      <c r="K66" s="53">
        <f>K7+K8+K40+K65</f>
        <v>664736651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39682558</v>
      </c>
      <c r="K67" s="8">
        <v>38808780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255539420</v>
      </c>
      <c r="K69" s="54">
        <f>K70+K71+K72+K78+K79+K82+K85</f>
        <v>226927288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32736800</v>
      </c>
      <c r="K70" s="7">
        <v>32736800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33668</v>
      </c>
      <c r="K71" s="7">
        <v>33668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9024236</v>
      </c>
      <c r="K72" s="53">
        <f>K73+K74-K75+K76+K77</f>
        <v>9024235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1877460</v>
      </c>
      <c r="K73" s="7">
        <v>1877460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21699</v>
      </c>
      <c r="K74" s="7">
        <v>1309731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>
        <v>1288032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7125077</v>
      </c>
      <c r="K77" s="7">
        <v>7125076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81231524</v>
      </c>
      <c r="K78" s="7">
        <v>79287404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172611528</v>
      </c>
      <c r="K79" s="53">
        <f>K80-K81</f>
        <v>136788727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184070669</v>
      </c>
      <c r="K80" s="7">
        <v>189062937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11459141</v>
      </c>
      <c r="K81" s="7">
        <v>52274210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-40919566</v>
      </c>
      <c r="K82" s="53">
        <f>K83-K84</f>
        <v>-30943546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2082957</v>
      </c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43002523</v>
      </c>
      <c r="K84" s="7">
        <v>30943546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821230</v>
      </c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18214124</v>
      </c>
      <c r="K86" s="53">
        <f>SUM(K87:K89)</f>
        <v>8181579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18214124</v>
      </c>
      <c r="K89" s="7">
        <v>8181579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53021640</v>
      </c>
      <c r="K90" s="53">
        <f>SUM(K91:K99)</f>
        <v>68132045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1660987</v>
      </c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50372563</v>
      </c>
      <c r="K93" s="7">
        <v>66451187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>
        <v>268040</v>
      </c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788609</v>
      </c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199481</v>
      </c>
      <c r="K98" s="7">
        <v>1412818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400692935</v>
      </c>
      <c r="K100" s="53">
        <f>SUM(K101:K112)</f>
        <v>358687732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1343380</v>
      </c>
      <c r="K102" s="7">
        <v>1353470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231797082</v>
      </c>
      <c r="K103" s="7">
        <v>206147982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6784775</v>
      </c>
      <c r="K104" s="7">
        <v>1843588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139720356</v>
      </c>
      <c r="K105" s="7">
        <v>129339850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>
        <v>550000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5542897</v>
      </c>
      <c r="K108" s="7">
        <v>5417970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10335082</v>
      </c>
      <c r="K109" s="7">
        <v>8746807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75487</v>
      </c>
      <c r="K110" s="7">
        <v>34760</v>
      </c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5093876</v>
      </c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/>
      <c r="K112" s="7">
        <v>5253305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2226803</v>
      </c>
      <c r="K113" s="7">
        <v>2808007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729694922</v>
      </c>
      <c r="K114" s="53">
        <f>K69+K86+K90+K100+K113</f>
        <v>664736651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39682558</v>
      </c>
      <c r="K115" s="8">
        <v>38828780</v>
      </c>
    </row>
    <row r="116" spans="1:11" ht="12.75">
      <c r="A116" s="215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254634559</v>
      </c>
      <c r="K118" s="7">
        <v>226927288</v>
      </c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>
        <v>821230</v>
      </c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J13" sqref="J1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5" t="s">
        <v>356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357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6" t="s">
        <v>319</v>
      </c>
      <c r="K4" s="236"/>
      <c r="L4" s="236" t="s">
        <v>320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706176644</v>
      </c>
      <c r="K7" s="54">
        <f>SUM(K8:K9)</f>
        <v>194782886</v>
      </c>
      <c r="L7" s="54">
        <f>SUM(L8:L9)</f>
        <v>670587238</v>
      </c>
      <c r="M7" s="54">
        <f>SUM(M8:M9)</f>
        <v>171894115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668055188</v>
      </c>
      <c r="K8" s="7">
        <v>190864714</v>
      </c>
      <c r="L8" s="7">
        <v>605068209</v>
      </c>
      <c r="M8" s="7">
        <v>154696495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38121456</v>
      </c>
      <c r="K9" s="7">
        <v>3918172</v>
      </c>
      <c r="L9" s="7">
        <v>65519029</v>
      </c>
      <c r="M9" s="7">
        <v>17197620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731869443</v>
      </c>
      <c r="K10" s="53">
        <f>K11+K12+K16+K20+K21+K22+K25+K26</f>
        <v>196861427</v>
      </c>
      <c r="L10" s="53">
        <f>L11+L12+L16+L20+L21+L22+L25+L26</f>
        <v>671507197</v>
      </c>
      <c r="M10" s="53">
        <f>M11+M12+M16+M20+M21+M22+M25+M26</f>
        <v>177106030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376053</v>
      </c>
      <c r="K11" s="7">
        <v>-626562</v>
      </c>
      <c r="L11" s="7">
        <v>-3346499</v>
      </c>
      <c r="M11" s="7">
        <v>637783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534657308</v>
      </c>
      <c r="K12" s="53">
        <f>SUM(K13:K15)</f>
        <v>141726243</v>
      </c>
      <c r="L12" s="53">
        <f>SUM(L13:L15)</f>
        <v>491641016</v>
      </c>
      <c r="M12" s="53">
        <f>SUM(M13:M15)</f>
        <v>122259328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38198006</v>
      </c>
      <c r="K13" s="7">
        <v>16677477</v>
      </c>
      <c r="L13" s="7">
        <v>42578355</v>
      </c>
      <c r="M13" s="7">
        <v>9323849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408447640</v>
      </c>
      <c r="K14" s="7">
        <v>103200336</v>
      </c>
      <c r="L14" s="7">
        <v>367112448</v>
      </c>
      <c r="M14" s="7">
        <v>91240122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88011662</v>
      </c>
      <c r="K15" s="7">
        <v>21848430</v>
      </c>
      <c r="L15" s="7">
        <v>81950213</v>
      </c>
      <c r="M15" s="7">
        <v>21695357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102258698</v>
      </c>
      <c r="K16" s="53">
        <f>SUM(K17:K19)</f>
        <v>25927939</v>
      </c>
      <c r="L16" s="53">
        <f>SUM(L17:L19)</f>
        <v>94349303</v>
      </c>
      <c r="M16" s="53">
        <f>SUM(M17:M19)</f>
        <v>23272972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62691032</v>
      </c>
      <c r="K17" s="7">
        <v>15644838</v>
      </c>
      <c r="L17" s="7">
        <v>58715437</v>
      </c>
      <c r="M17" s="7">
        <v>14528495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24500683</v>
      </c>
      <c r="K18" s="7">
        <v>6107223</v>
      </c>
      <c r="L18" s="7">
        <v>22053455</v>
      </c>
      <c r="M18" s="7">
        <v>5392784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15066983</v>
      </c>
      <c r="K19" s="7">
        <v>4175878</v>
      </c>
      <c r="L19" s="7">
        <v>13580411</v>
      </c>
      <c r="M19" s="7">
        <v>3351693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28823906</v>
      </c>
      <c r="K20" s="7">
        <v>7143230</v>
      </c>
      <c r="L20" s="7">
        <v>27629301</v>
      </c>
      <c r="M20" s="7">
        <v>6927973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19725773</v>
      </c>
      <c r="K21" s="7">
        <v>4474295</v>
      </c>
      <c r="L21" s="7">
        <v>17574356</v>
      </c>
      <c r="M21" s="7">
        <v>6320827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21402858</v>
      </c>
      <c r="K22" s="53">
        <f>SUM(K23:K24)</f>
        <v>9777547</v>
      </c>
      <c r="L22" s="53">
        <f>SUM(L23:L24)</f>
        <v>23038254</v>
      </c>
      <c r="M22" s="53">
        <f>SUM(M23:M24)</f>
        <v>9092144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627</v>
      </c>
      <c r="K23" s="7">
        <v>627</v>
      </c>
      <c r="L23" s="7">
        <v>3217</v>
      </c>
      <c r="M23" s="7">
        <v>3217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21402231</v>
      </c>
      <c r="K24" s="7">
        <v>9776920</v>
      </c>
      <c r="L24" s="7">
        <v>23035037</v>
      </c>
      <c r="M24" s="7">
        <v>9088927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1093092</v>
      </c>
      <c r="K25" s="7">
        <v>1093092</v>
      </c>
      <c r="L25" s="7">
        <v>337433</v>
      </c>
      <c r="M25" s="7">
        <v>337433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23531755</v>
      </c>
      <c r="K26" s="7">
        <v>7345643</v>
      </c>
      <c r="L26" s="7">
        <v>20284033</v>
      </c>
      <c r="M26" s="7">
        <v>8257570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7695276</v>
      </c>
      <c r="K27" s="53">
        <f>SUM(K28:K32)</f>
        <v>1889735</v>
      </c>
      <c r="L27" s="53">
        <f>SUM(L28:L32)</f>
        <v>5551633</v>
      </c>
      <c r="M27" s="53">
        <f>SUM(M28:M32)</f>
        <v>1747981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1761332</v>
      </c>
      <c r="K28" s="128">
        <v>-231902</v>
      </c>
      <c r="L28" s="7"/>
      <c r="M28" s="7">
        <v>-2166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5694091</v>
      </c>
      <c r="K29" s="7">
        <v>2016184</v>
      </c>
      <c r="L29" s="7">
        <v>4630261</v>
      </c>
      <c r="M29" s="7">
        <v>1607007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110438</v>
      </c>
      <c r="K31" s="7">
        <v>65489</v>
      </c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129415</v>
      </c>
      <c r="K32" s="7">
        <v>39964</v>
      </c>
      <c r="L32" s="7">
        <v>921372</v>
      </c>
      <c r="M32" s="7">
        <v>143140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28224875</v>
      </c>
      <c r="K33" s="53">
        <f>SUM(K34:K37)</f>
        <v>8935221</v>
      </c>
      <c r="L33" s="53">
        <f>SUM(L34:L37)</f>
        <v>35128108</v>
      </c>
      <c r="M33" s="53">
        <f>SUM(M34:M37)</f>
        <v>9981609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27501588</v>
      </c>
      <c r="K35" s="7">
        <v>8806683</v>
      </c>
      <c r="L35" s="7">
        <v>24475622</v>
      </c>
      <c r="M35" s="7">
        <v>7740495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58050</v>
      </c>
      <c r="K36" s="7"/>
      <c r="L36" s="7">
        <v>1711890</v>
      </c>
      <c r="M36" s="7">
        <v>1711890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665237</v>
      </c>
      <c r="K37" s="7">
        <v>128538</v>
      </c>
      <c r="L37" s="7">
        <v>8940596</v>
      </c>
      <c r="M37" s="7">
        <v>529224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713871920</v>
      </c>
      <c r="K42" s="53">
        <f>K7+K27+K38+K40</f>
        <v>196672621</v>
      </c>
      <c r="L42" s="53">
        <f>L7+L27+L38+L40</f>
        <v>676138871</v>
      </c>
      <c r="M42" s="53">
        <f>M7+M27+M38+M40</f>
        <v>173642096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760094318</v>
      </c>
      <c r="K43" s="53">
        <v>207801880</v>
      </c>
      <c r="L43" s="53">
        <f>L10+L33+L39+L41</f>
        <v>706635305</v>
      </c>
      <c r="M43" s="53">
        <f>M10+M33+M39+M41</f>
        <v>187087639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-46222398</v>
      </c>
      <c r="K44" s="53">
        <f>K42-K43</f>
        <v>-11129259</v>
      </c>
      <c r="L44" s="53">
        <f>L42-L43</f>
        <v>-30496434</v>
      </c>
      <c r="M44" s="53">
        <f>M42-M43</f>
        <v>-13445543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46222398</v>
      </c>
      <c r="K46" s="53">
        <f>IF(K43&gt;K42,K43-K42,0)</f>
        <v>11129259</v>
      </c>
      <c r="L46" s="53">
        <f>IF(L43&gt;L42,L43-L42,0)</f>
        <v>30496434</v>
      </c>
      <c r="M46" s="53">
        <f>IF(M43&gt;M42,M43-M42,0)</f>
        <v>13445543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746345</v>
      </c>
      <c r="K47" s="7">
        <v>13493</v>
      </c>
      <c r="L47" s="7">
        <v>447112</v>
      </c>
      <c r="M47" s="7">
        <v>33968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-46968743</v>
      </c>
      <c r="K48" s="53">
        <f>K44-K47</f>
        <v>-11142752</v>
      </c>
      <c r="L48" s="53">
        <f>L44-L47</f>
        <v>-30943546</v>
      </c>
      <c r="M48" s="53">
        <f>M44-M47</f>
        <v>-13479511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46968743</v>
      </c>
      <c r="K50" s="61">
        <f>IF(K48&lt;0,-K48,0)</f>
        <v>11142752</v>
      </c>
      <c r="L50" s="61">
        <f>IF(L48&lt;0,-L48,0)</f>
        <v>30943546</v>
      </c>
      <c r="M50" s="61">
        <f>IF(M48&lt;0,-M48,0)</f>
        <v>13479511</v>
      </c>
    </row>
    <row r="51" spans="1:13" ht="12.75" customHeight="1">
      <c r="A51" s="215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>
        <v>-40919566</v>
      </c>
      <c r="K53" s="7">
        <v>-10656443</v>
      </c>
      <c r="L53" s="7">
        <v>-27091202</v>
      </c>
      <c r="M53" s="7">
        <v>-10621937</v>
      </c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>
        <v>-6049178</v>
      </c>
      <c r="K54" s="8">
        <v>-486309</v>
      </c>
      <c r="L54" s="8">
        <v>-3852344</v>
      </c>
      <c r="M54" s="8">
        <v>-2857574</v>
      </c>
    </row>
    <row r="55" spans="1:13" ht="12.75" customHeight="1">
      <c r="A55" s="215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-46968743</v>
      </c>
      <c r="K56" s="6">
        <v>-11142752</v>
      </c>
      <c r="L56" s="6">
        <v>-30943546</v>
      </c>
      <c r="M56" s="6">
        <v>-13479511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-46968743</v>
      </c>
      <c r="K67" s="61">
        <f>K56+K66</f>
        <v>-11142752</v>
      </c>
      <c r="L67" s="61">
        <f>L56+L66</f>
        <v>-30943546</v>
      </c>
      <c r="M67" s="61">
        <f>M56+M66</f>
        <v>-13479511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>
        <v>-40919566</v>
      </c>
      <c r="K70" s="7">
        <v>-10656443</v>
      </c>
      <c r="L70" s="7">
        <v>-27091202</v>
      </c>
      <c r="M70" s="7">
        <v>-10621937</v>
      </c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>
        <v>-6049178</v>
      </c>
      <c r="K71" s="8">
        <v>-486309</v>
      </c>
      <c r="L71" s="8">
        <v>-3852344</v>
      </c>
      <c r="M71" s="8">
        <v>-2857574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60" sqref="K60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1" width="10.7109375" style="52" customWidth="1"/>
    <col min="12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356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357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-40919566</v>
      </c>
      <c r="K7" s="53">
        <v>-30496434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28823906</v>
      </c>
      <c r="K8" s="7">
        <v>27629301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25581009</v>
      </c>
      <c r="K10" s="7">
        <v>22529275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34137086</v>
      </c>
      <c r="K11" s="7">
        <v>23861118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945489</v>
      </c>
      <c r="K12" s="7">
        <v>581204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48567924</v>
      </c>
      <c r="K13" s="53">
        <f>SUM(K7:K12)</f>
        <v>44104464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22931147</v>
      </c>
      <c r="K14" s="7">
        <v>1562030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>
        <f>5702880+10032545+330097</f>
        <v>16065522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22931147</v>
      </c>
      <c r="K18" s="53">
        <f>SUM(K14:K17)</f>
        <v>17627552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25636777</v>
      </c>
      <c r="K19" s="53">
        <f>IF(K13&gt;K18,K13-K18,0)</f>
        <v>26476912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5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>
        <v>11637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11637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15469735</v>
      </c>
      <c r="K28" s="7">
        <v>19901975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2687776</v>
      </c>
      <c r="K30" s="7">
        <v>3111151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18157511</v>
      </c>
      <c r="K31" s="53">
        <f>SUM(K28:K30)</f>
        <v>23013126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18157511</v>
      </c>
      <c r="K33" s="53">
        <f>IF(K31&gt;K27,K31-K27,0)</f>
        <v>23001489</v>
      </c>
    </row>
    <row r="34" spans="1:11" ht="12.75">
      <c r="A34" s="215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5626278</v>
      </c>
      <c r="K39" s="7">
        <v>8245672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>
        <v>1964208</v>
      </c>
      <c r="K40" s="7">
        <v>1964208</v>
      </c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>
        <v>968219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7590486</v>
      </c>
      <c r="K44" s="53">
        <f>SUM(K39:K43)</f>
        <v>11178099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7590486</v>
      </c>
      <c r="K46" s="53">
        <f>IF(K44&gt;K38,K44-K38,0)</f>
        <v>11178099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111220</v>
      </c>
      <c r="K48" s="53">
        <f>IF(K20-K19+K33-K32+K46-K45&gt;0,K20-K19+K33-K32+K46-K45,0)</f>
        <v>7702676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15990000</v>
      </c>
      <c r="K49" s="7">
        <v>15812058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25636777</v>
      </c>
      <c r="K50" s="7">
        <f>K19+K32+K45</f>
        <v>26476912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25747997</v>
      </c>
      <c r="K51" s="7">
        <f>K20+K33+K46</f>
        <v>34179588</v>
      </c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5">
        <f>J49+J50-J51</f>
        <v>15878780</v>
      </c>
      <c r="K52" s="61">
        <f>K49+K50-K51</f>
        <v>8109382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4">
      <selection activeCell="A6" sqref="A6:H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 t="s">
        <v>323</v>
      </c>
      <c r="F2" s="43" t="s">
        <v>250</v>
      </c>
      <c r="G2" s="286" t="s">
        <v>324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39864421</v>
      </c>
      <c r="K5" s="45">
        <v>32736800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>
        <v>248011</v>
      </c>
      <c r="K6" s="46">
        <v>33668</v>
      </c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9024235</v>
      </c>
      <c r="K7" s="46">
        <v>9024235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171684125</v>
      </c>
      <c r="K8" s="46">
        <v>136788727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-46968744</v>
      </c>
      <c r="K9" s="46">
        <v>-30943546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81687373</v>
      </c>
      <c r="K10" s="46">
        <v>79287404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255539421</v>
      </c>
      <c r="K14" s="79">
        <f>SUM(K5:K13)</f>
        <v>226927288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DUBRAVKA</cp:lastModifiedBy>
  <cp:lastPrinted>2012-02-15T08:31:23Z</cp:lastPrinted>
  <dcterms:created xsi:type="dcterms:W3CDTF">2008-10-17T11:51:54Z</dcterms:created>
  <dcterms:modified xsi:type="dcterms:W3CDTF">2012-02-15T08:35:07Z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