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7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<sst xmlns="http://schemas.openxmlformats.org/spreadsheetml/2006/main" count="399" uniqueCount="346">
  <si>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</si>
  <si>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</si>
  <si>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</si>
  <si>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</si>
  <si>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</si>
  <si>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</si>
  <si>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</si>
  <si>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</si>
  <si>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</si>
  <si>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</si>
  <si>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</si>
  <si>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</si>
  <si>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</si>
  <si>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</si>
  <si>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</si>
  <si>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</si>
  <si>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</si>
  <si>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</si>
  <si>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</si>
  <si>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</si>
  <si>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</si>
  <si>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</si>
  <si>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</si>
  <si>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</si>
  <si>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</si>
  <si>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</si>
  <si>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</si>
  <si>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</si>
  <si>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</si>
  <si>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</si>
  <si>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</si>
  <si>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</si>
  <si>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</si>
  <si>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</si>
  <si>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</si>
  <si>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</si>
  <si>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</si>
  <si>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</si>
  <si>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</si>
  <si>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</si>
  <si>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</si>
  <si>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</si>
  <si>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</si>
  <si>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</si>
  <si>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</si>
  <si>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</si>
  <si>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</si>
  <si>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</si>
  <si>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</si>
  <si>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</si>
  <si>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</si>
  <si>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</si>
  <si>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</si>
  <si>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</si>
  <si>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</si>
  <si>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</si>
  <si>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</si>
  <si>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</si>
  <si>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</si>
  <si>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</si>
  <si>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</si>
  <si>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</si>
  <si>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</si>
  <si>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</si>
  <si>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</si>
  <si>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</si>
  <si>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</si>
  <si>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</si>
  <si>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</si>
  <si>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</si>
  <si>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</si>
  <si>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</si>
  <si>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</si>
  <si>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</si>
  <si>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</si>
  <si>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</si>
  <si>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</si>
  <si>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</si>
  <si>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</si>
  <si>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</si>
  <si>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</si>
  <si>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</si>
  <si>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</si>
  <si>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</si>
  <si>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</si>
  <si>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</si>
  <si>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</si>
  <si>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</si>
  <si>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</si>
  <si>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</si>
  <si>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</si>
  <si>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</si>
  <si>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</si>
  <si>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</si>
  <si>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</si>
  <si>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</si>
  <si>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</si>
  <si>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</si>
  <si>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</si>
  <si>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</si>
  <si>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</si>
  <si>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</si>
  <si>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</si>
  <si>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</si>
  <si>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</si>
  <si>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</si>
  <si>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</si>
  <si>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</si>
  <si>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</si>
  <si>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</si>
  <si>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</si>
  <si>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</si>
  <si>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</si>
  <si>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</si>
  <si>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</si>
  <si>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</si>
  <si>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</si>
  <si>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</si>
  <si>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</si>
  <si>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</si>
  <si>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</si>
  <si>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</si>
  <si>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</si>
  <si>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</si>
  <si>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</si>
  <si>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</si>
  <si>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</si>
  <si>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</si>
  <si>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</si>
  <si>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</si>
  <si>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</si>
  <si>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</si>
  <si>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</si>
  <si>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</si>
  <si>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</si>
  <si>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</si>
  <si>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</si>
  <si>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</si>
  <si>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</si>
  <si>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</si>
  <si>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</si>
  <si>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</si>
  <si>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</si>
  <si>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</si>
  <si>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</si>
  <si>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</si>
  <si>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</si>
  <si>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</si>
  <si>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</si>
  <si>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</si>
  <si>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</si>
  <si>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</si>
  <si>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</si>
  <si>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</si>
  <si>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</si>
  <si>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</si>
  <si>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</si>
  <si>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</si>
  <si>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</si>
  <si>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</si>
  <si>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</si>
  <si>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</si>
  <si>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</si>
  <si>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</si>
  <si>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</si>
  <si>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</si>
  <si>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</si>
  <si>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</si>
  <si>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</si>
  <si>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</si>
  <si>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</si>
  <si>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</si>
  <si>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</si>
  <si>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</si>
  <si>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</si>
  <si>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</si>
  <si>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</si>
  <si>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</si>
  <si>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</si>
  <si>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</si>
  <si>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</si>
  <si>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</si>
  <si>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</si>
  <si>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</si>
  <si>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</si>
  <si>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</si>
  <si>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</si>
  <si>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</si>
  <si>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</si>
  <si>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</si>
  <si>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</si>
  <si>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</si>
  <si>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</si>
  <si>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</si>
  <si>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</si>
  <si>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</si>
  <si>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</si>
  <si>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</si>
  <si>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</si>
  <si>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</si>
  <si>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</si>
  <si>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</si>
  <si>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</si>
  <si>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</si>
  <si>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</si>
  <si>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</si>
  <si>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</si>
  <si>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</si>
  <si>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</si>
  <si>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</si>
  <si>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</si>
  <si>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</si>
  <si>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</si>
  <si>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</si>
  <si>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</si>
  <si>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</si>
  <si>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</si>
  <si>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</si>
  <si>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</si>
  <si>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</si>
  <si>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</si>
  <si>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</si>
  <si>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</si>
  <si>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</si>
  <si>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</si>
  <si>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</si>
  <si>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</si>
  <si>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</si>
  <si>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</si>
  <si>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</si>
  <si>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</si>
  <si>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</si>
  <si>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</si>
  <si>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</si>
  <si>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</si>
  <si>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</si>
  <si>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</si>
  <si>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</si>
  <si>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</si>
  <si>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</si>
  <si>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</si>
  <si>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</si>
  <si>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</si>
  <si>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</si>
  <si>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</si>
  <si>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</si>
  <si>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</si>
  <si>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</si>
  <si>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</si>
  <si>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</si>
  <si>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</si>
  <si>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</si>
  <si>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</si>
  <si>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</si>
  <si>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</si>
  <si>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</si>
  <si>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</si>
  <si>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</si>
  <si>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</si>
  <si>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</si>
  <si>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</si>
  <si>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</si>
  <si>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</si>
  <si>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</si>
  <si>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</si>
  <si>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</si>
  <si>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</si>
  <si>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</si>
  <si>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</si>
  <si>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</si>
  <si>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</si>
  <si>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</si>
  <si>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</si>
  <si>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</si>
  <si>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</si>
  <si>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</si>
  <si>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</si>
  <si>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</si>
  <si>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</si>
  <si>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</si>
  <si>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</si>
  <si>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</si>
  <si>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</si>
  <si>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</si>
  <si>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</si>
  <si>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</si>
  <si>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</si>
  <si>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</si>
  <si>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</si>
  <si>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</si>
  <si>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</si>
  <si>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</si>
  <si>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</si>
  <si>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</si>
  <si>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</si>
  <si>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</si>
  <si>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</si>
  <si>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</si>
  <si>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</si>
  <si>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</si>
  <si>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</si>
  <si>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</si>
  <si>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</si>
  <si>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</si>
  <si>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</si>
  <si>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</si>
  <si>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</si>
  <si>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</si>
  <si>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</si>
  <si>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</si>
  <si>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</si>
  <si>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</si>
  <si>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</si>
  <si>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</si>
  <si>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</si>
  <si>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</si>
  <si>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</si>
  <si>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</si>
  <si>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</si>
  <si>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</si>
  <si>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003275388</t>
  </si>
  <si>
    <t>080034838</t>
  </si>
  <si>
    <t>73037001250</t>
  </si>
  <si>
    <t>TEHNIKA d.d.</t>
  </si>
  <si>
    <t>ZAGREB</t>
  </si>
  <si>
    <t>ULICA GRADA VUKOVARA 274</t>
  </si>
  <si>
    <t>franjo.katic@tehnika.hr</t>
  </si>
  <si>
    <t>www.tehnika.hr</t>
  </si>
  <si>
    <t>GRAD ZAGREB</t>
  </si>
  <si>
    <t>NE</t>
  </si>
  <si>
    <t>4120</t>
  </si>
  <si>
    <t>01 6187 697</t>
  </si>
  <si>
    <t>Obveznik: Tehnika d.d. (matica)</t>
  </si>
  <si>
    <t>Zlatko Sirovec, struč.spec.ing.građ.</t>
  </si>
  <si>
    <t>Franjo Katić</t>
  </si>
  <si>
    <t>01 6301 153</t>
  </si>
  <si>
    <t>01.01.2018.</t>
  </si>
  <si>
    <t xml:space="preserve">                                           </t>
  </si>
  <si>
    <t>Prethodna godina 31.12.2017.</t>
  </si>
  <si>
    <t>1.1.2018.</t>
  </si>
  <si>
    <t>u razdoblju  01.01.2018.  do  31.12.2018.</t>
  </si>
  <si>
    <t>31.12.2018.</t>
  </si>
  <si>
    <t>stanje na dan   31.12.2018.</t>
  </si>
  <si>
    <t>Tekuće razdoblje 31.12.2018.</t>
  </si>
  <si>
    <t>u razdoblju 01.01.2018. do 31.12.2018.</t>
  </si>
  <si>
    <t>Prethodno razdoblje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</si>
</sst>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vertical="top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0" applyNumberFormat="1" applyFont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34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franjo.katic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H35" sqref="H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245</v>
      </c>
      <c r="B1" s="184"/>
      <c r="C1" s="184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0" t="s">
        <v>246</v>
      </c>
      <c r="B2" s="141"/>
      <c r="C2" s="141"/>
      <c r="D2" s="142"/>
      <c r="E2" s="116" t="s">
        <v>336</v>
      </c>
      <c r="F2" s="12"/>
      <c r="G2" s="13" t="s">
        <v>247</v>
      </c>
      <c r="H2" s="116" t="s">
        <v>341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3" t="s">
        <v>314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6" t="s">
        <v>248</v>
      </c>
      <c r="B6" s="147"/>
      <c r="C6" s="138" t="s">
        <v>320</v>
      </c>
      <c r="D6" s="139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8" t="s">
        <v>249</v>
      </c>
      <c r="B8" s="149"/>
      <c r="C8" s="138" t="s">
        <v>321</v>
      </c>
      <c r="D8" s="139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5" t="s">
        <v>250</v>
      </c>
      <c r="B10" s="136"/>
      <c r="C10" s="138" t="s">
        <v>322</v>
      </c>
      <c r="D10" s="13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6" t="s">
        <v>251</v>
      </c>
      <c r="B12" s="147"/>
      <c r="C12" s="150" t="s">
        <v>323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6" t="s">
        <v>252</v>
      </c>
      <c r="B14" s="147"/>
      <c r="C14" s="153">
        <v>10000</v>
      </c>
      <c r="D14" s="154"/>
      <c r="E14" s="16"/>
      <c r="F14" s="150" t="s">
        <v>324</v>
      </c>
      <c r="G14" s="151"/>
      <c r="H14" s="151"/>
      <c r="I14" s="15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6" t="s">
        <v>253</v>
      </c>
      <c r="B16" s="147"/>
      <c r="C16" s="150" t="s">
        <v>325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6" t="s">
        <v>254</v>
      </c>
      <c r="B18" s="147"/>
      <c r="C18" s="155" t="s">
        <v>326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6" t="s">
        <v>255</v>
      </c>
      <c r="B20" s="147"/>
      <c r="C20" s="155" t="s">
        <v>327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6" t="s">
        <v>256</v>
      </c>
      <c r="B22" s="147"/>
      <c r="C22" s="117">
        <v>133</v>
      </c>
      <c r="D22" s="150" t="s">
        <v>324</v>
      </c>
      <c r="E22" s="158"/>
      <c r="F22" s="159"/>
      <c r="G22" s="146"/>
      <c r="H22" s="16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6" t="s">
        <v>257</v>
      </c>
      <c r="B24" s="147"/>
      <c r="C24" s="117">
        <v>21</v>
      </c>
      <c r="D24" s="150" t="s">
        <v>328</v>
      </c>
      <c r="E24" s="158"/>
      <c r="F24" s="158"/>
      <c r="G24" s="159"/>
      <c r="H24" s="51" t="s">
        <v>258</v>
      </c>
      <c r="I24" s="133">
        <v>543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315</v>
      </c>
      <c r="I25" s="123"/>
      <c r="J25" s="10"/>
      <c r="K25" s="10"/>
      <c r="L25" s="10"/>
    </row>
    <row r="26" spans="1:12" ht="12.75">
      <c r="A26" s="146" t="s">
        <v>259</v>
      </c>
      <c r="B26" s="147"/>
      <c r="C26" s="118" t="s">
        <v>329</v>
      </c>
      <c r="D26" s="25"/>
      <c r="E26" s="33"/>
      <c r="F26" s="24"/>
      <c r="G26" s="161" t="s">
        <v>260</v>
      </c>
      <c r="H26" s="147"/>
      <c r="I26" s="119" t="s">
        <v>330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2" t="s">
        <v>261</v>
      </c>
      <c r="B28" s="163"/>
      <c r="C28" s="164"/>
      <c r="D28" s="164"/>
      <c r="E28" s="165" t="s">
        <v>262</v>
      </c>
      <c r="F28" s="166"/>
      <c r="G28" s="166"/>
      <c r="H28" s="167" t="s">
        <v>263</v>
      </c>
      <c r="I28" s="168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8"/>
      <c r="I30" s="139"/>
      <c r="J30" s="10"/>
      <c r="K30" s="10"/>
      <c r="L30" s="10"/>
    </row>
    <row r="31" spans="1:12" ht="12.75">
      <c r="A31" s="91"/>
      <c r="B31" s="22"/>
      <c r="C31" s="21"/>
      <c r="D31" s="172"/>
      <c r="E31" s="172"/>
      <c r="F31" s="172"/>
      <c r="G31" s="173"/>
      <c r="H31" s="16"/>
      <c r="I31" s="97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8"/>
      <c r="I32" s="13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8"/>
      <c r="I34" s="13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8"/>
      <c r="I36" s="139"/>
      <c r="J36" s="10"/>
      <c r="K36" s="10"/>
      <c r="L36" s="10"/>
    </row>
    <row r="37" spans="1:12" ht="12.75">
      <c r="A37" s="99"/>
      <c r="B37" s="30"/>
      <c r="C37" s="174"/>
      <c r="D37" s="175"/>
      <c r="E37" s="16"/>
      <c r="F37" s="174"/>
      <c r="G37" s="175"/>
      <c r="H37" s="16"/>
      <c r="I37" s="92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8"/>
      <c r="I38" s="139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8"/>
      <c r="I40" s="139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5" t="s">
        <v>264</v>
      </c>
      <c r="B44" s="179"/>
      <c r="C44" s="138"/>
      <c r="D44" s="139"/>
      <c r="E44" s="26"/>
      <c r="F44" s="150"/>
      <c r="G44" s="170"/>
      <c r="H44" s="170"/>
      <c r="I44" s="171"/>
      <c r="J44" s="10"/>
      <c r="K44" s="10"/>
      <c r="L44" s="10"/>
    </row>
    <row r="45" spans="1:12" ht="12.75">
      <c r="A45" s="99"/>
      <c r="B45" s="30"/>
      <c r="C45" s="174"/>
      <c r="D45" s="175"/>
      <c r="E45" s="16"/>
      <c r="F45" s="174"/>
      <c r="G45" s="176"/>
      <c r="H45" s="35"/>
      <c r="I45" s="103"/>
      <c r="J45" s="10"/>
      <c r="K45" s="10"/>
      <c r="L45" s="10"/>
    </row>
    <row r="46" spans="1:12" ht="12.75">
      <c r="A46" s="135" t="s">
        <v>265</v>
      </c>
      <c r="B46" s="179"/>
      <c r="C46" s="150" t="s">
        <v>334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1"/>
      <c r="B47" s="22"/>
      <c r="C47" s="21" t="s">
        <v>266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5" t="s">
        <v>267</v>
      </c>
      <c r="B48" s="179"/>
      <c r="C48" s="180" t="s">
        <v>335</v>
      </c>
      <c r="D48" s="181"/>
      <c r="E48" s="182"/>
      <c r="F48" s="16"/>
      <c r="G48" s="51" t="s">
        <v>268</v>
      </c>
      <c r="H48" s="180" t="s">
        <v>331</v>
      </c>
      <c r="I48" s="18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5" t="s">
        <v>254</v>
      </c>
      <c r="B50" s="179"/>
      <c r="C50" s="191" t="s">
        <v>326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6" t="s">
        <v>269</v>
      </c>
      <c r="B52" s="147"/>
      <c r="C52" s="192" t="s">
        <v>333</v>
      </c>
      <c r="D52" s="193"/>
      <c r="E52" s="193"/>
      <c r="F52" s="193"/>
      <c r="G52" s="193"/>
      <c r="H52" s="193"/>
      <c r="I52" s="194"/>
      <c r="J52" s="10"/>
      <c r="K52" s="10"/>
      <c r="L52" s="10"/>
    </row>
    <row r="53" spans="1:12" ht="12.75">
      <c r="A53" s="104"/>
      <c r="B53" s="20"/>
      <c r="C53" s="185" t="s">
        <v>270</v>
      </c>
      <c r="D53" s="185"/>
      <c r="E53" s="185"/>
      <c r="F53" s="185"/>
      <c r="G53" s="185"/>
      <c r="H53" s="185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95" t="s">
        <v>271</v>
      </c>
      <c r="C55" s="196"/>
      <c r="D55" s="196"/>
      <c r="E55" s="196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97" t="s">
        <v>303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4"/>
      <c r="B57" s="197" t="s">
        <v>304</v>
      </c>
      <c r="C57" s="198"/>
      <c r="D57" s="198"/>
      <c r="E57" s="198"/>
      <c r="F57" s="198"/>
      <c r="G57" s="198"/>
      <c r="H57" s="198"/>
      <c r="I57" s="106"/>
      <c r="J57" s="10"/>
      <c r="K57" s="10"/>
      <c r="L57" s="10"/>
    </row>
    <row r="58" spans="1:12" ht="12.75">
      <c r="A58" s="104"/>
      <c r="B58" s="197" t="s">
        <v>305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4"/>
      <c r="B59" s="197" t="s">
        <v>306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272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273</v>
      </c>
      <c r="F62" s="33"/>
      <c r="G62" s="186" t="s">
        <v>274</v>
      </c>
      <c r="H62" s="187"/>
      <c r="I62" s="188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89"/>
      <c r="H63" s="190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20" r:id="rId2" display="www.tehnika.hr"/>
    <hyperlink ref="C50" r:id="rId3" display="franjo.katic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SheetLayoutView="110" zoomScalePageLayoutView="0" workbookViewId="0" topLeftCell="A61">
      <selection activeCell="P114" sqref="P114"/>
    </sheetView>
  </sheetViews>
  <sheetFormatPr defaultColWidth="9.140625" defaultRowHeight="12.75"/>
  <cols>
    <col min="1" max="9" width="9.140625" style="52" customWidth="1"/>
    <col min="10" max="11" width="11.28125" style="52" customWidth="1"/>
    <col min="12" max="13" width="9.140625" style="52" customWidth="1"/>
    <col min="14" max="14" width="11.140625" style="52" bestFit="1" customWidth="1"/>
    <col min="15" max="15" width="11.7109375" style="52" bestFit="1" customWidth="1"/>
    <col min="16" max="16" width="11.00390625" style="52" customWidth="1"/>
    <col min="17" max="16384" width="9.140625" style="52" customWidth="1"/>
  </cols>
  <sheetData>
    <row r="1" spans="1:11" ht="12.75" customHeight="1">
      <c r="A1" s="237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332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>
      <c r="A4" s="242" t="s">
        <v>59</v>
      </c>
      <c r="B4" s="243"/>
      <c r="C4" s="243"/>
      <c r="D4" s="243"/>
      <c r="E4" s="243"/>
      <c r="F4" s="243"/>
      <c r="G4" s="243"/>
      <c r="H4" s="244"/>
      <c r="I4" s="57" t="s">
        <v>275</v>
      </c>
      <c r="J4" s="58" t="s">
        <v>316</v>
      </c>
      <c r="K4" s="59" t="s">
        <v>317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56">
        <v>2</v>
      </c>
      <c r="J5" s="55">
        <v>3</v>
      </c>
      <c r="K5" s="55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27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126">
        <f>J9+J16+J26+J35+J39</f>
        <v>511513023</v>
      </c>
      <c r="K8" s="126">
        <f>K9+K16+K26+K35+K39</f>
        <v>417272967</v>
      </c>
    </row>
    <row r="9" spans="1:11" ht="12.75">
      <c r="A9" s="213" t="s">
        <v>202</v>
      </c>
      <c r="B9" s="214"/>
      <c r="C9" s="214"/>
      <c r="D9" s="214"/>
      <c r="E9" s="214"/>
      <c r="F9" s="214"/>
      <c r="G9" s="214"/>
      <c r="H9" s="215"/>
      <c r="I9" s="1">
        <v>3</v>
      </c>
      <c r="J9" s="126">
        <f>SUM(J10:J15)</f>
        <v>13690</v>
      </c>
      <c r="K9" s="126">
        <f>K11</f>
        <v>6411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13690</v>
      </c>
      <c r="K11" s="7">
        <v>6411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205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206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207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203</v>
      </c>
      <c r="B16" s="214"/>
      <c r="C16" s="214"/>
      <c r="D16" s="214"/>
      <c r="E16" s="214"/>
      <c r="F16" s="214"/>
      <c r="G16" s="214"/>
      <c r="H16" s="215"/>
      <c r="I16" s="1">
        <v>10</v>
      </c>
      <c r="J16" s="126">
        <f>SUM(J17:J25)</f>
        <v>276651577</v>
      </c>
      <c r="K16" s="126">
        <f>SUM(K17:K25)</f>
        <v>241240061</v>
      </c>
    </row>
    <row r="17" spans="1:11" ht="12.75">
      <c r="A17" s="213" t="s">
        <v>208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187963654</v>
      </c>
      <c r="K17" s="7">
        <v>171849464</v>
      </c>
    </row>
    <row r="18" spans="1:11" ht="12.75">
      <c r="A18" s="213" t="s">
        <v>244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65692971</v>
      </c>
      <c r="K18" s="7">
        <v>51871909</v>
      </c>
    </row>
    <row r="19" spans="1:11" ht="12.75">
      <c r="A19" s="213" t="s">
        <v>209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18832206</v>
      </c>
      <c r="K19" s="7">
        <v>14748656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3922087</v>
      </c>
      <c r="K20" s="7">
        <v>2018951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/>
      <c r="K22" s="7"/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240659</v>
      </c>
      <c r="K23" s="7">
        <v>751081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/>
      <c r="K24" s="7"/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187</v>
      </c>
      <c r="B26" s="214"/>
      <c r="C26" s="214"/>
      <c r="D26" s="214"/>
      <c r="E26" s="214"/>
      <c r="F26" s="214"/>
      <c r="G26" s="214"/>
      <c r="H26" s="215"/>
      <c r="I26" s="1">
        <v>20</v>
      </c>
      <c r="J26" s="126">
        <f>SUM(J27:J34)</f>
        <v>234847756</v>
      </c>
      <c r="K26" s="126">
        <f>SUM(K27:K34)</f>
        <v>176026495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170571004</v>
      </c>
      <c r="K27" s="7">
        <v>165450304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6129405</v>
      </c>
      <c r="K28" s="7">
        <v>6265869</v>
      </c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4341216</v>
      </c>
      <c r="K29" s="7">
        <v>1816158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53648344</v>
      </c>
      <c r="K32" s="7">
        <v>2338395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157787</v>
      </c>
      <c r="K33" s="7">
        <v>155769</v>
      </c>
    </row>
    <row r="34" spans="1:11" ht="12.75">
      <c r="A34" s="213" t="s">
        <v>180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181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SUM(J36+J37+J38)</f>
        <v>0</v>
      </c>
      <c r="K35" s="53">
        <f>SUM(K36+K37+K38)</f>
        <v>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182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6" t="s">
        <v>237</v>
      </c>
      <c r="B40" s="217"/>
      <c r="C40" s="217"/>
      <c r="D40" s="217"/>
      <c r="E40" s="217"/>
      <c r="F40" s="217"/>
      <c r="G40" s="217"/>
      <c r="H40" s="218"/>
      <c r="I40" s="1">
        <v>34</v>
      </c>
      <c r="J40" s="126">
        <f>J41+J49+J56+J64</f>
        <v>257831533</v>
      </c>
      <c r="K40" s="126">
        <f>K41+K49+K56+K64</f>
        <v>140891629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124876501</v>
      </c>
      <c r="K41" s="53">
        <f>SUM(K42:K48)</f>
        <v>41147299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20940523</v>
      </c>
      <c r="K42" s="53">
        <v>6920282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61399047</v>
      </c>
      <c r="K43" s="53">
        <v>0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16737136</v>
      </c>
      <c r="K44" s="53">
        <v>15978929</v>
      </c>
    </row>
    <row r="45" spans="1:14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2273345</v>
      </c>
      <c r="K45" s="53">
        <v>820228</v>
      </c>
      <c r="N45" s="131"/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22337923</v>
      </c>
      <c r="K46" s="53">
        <v>16239333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1188527</v>
      </c>
      <c r="K47" s="53">
        <v>1188527</v>
      </c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126">
        <f>SUM(J50:J55)</f>
        <v>90260640</v>
      </c>
      <c r="K49" s="126">
        <f>SUM(K50:K55)</f>
        <v>64714559</v>
      </c>
    </row>
    <row r="50" spans="1:11" ht="12.75">
      <c r="A50" s="213" t="s">
        <v>197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3185743</v>
      </c>
      <c r="K50" s="7">
        <v>4762637</v>
      </c>
    </row>
    <row r="51" spans="1:11" ht="12.75">
      <c r="A51" s="213" t="s">
        <v>198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80170389</v>
      </c>
      <c r="K51" s="7">
        <v>55273720</v>
      </c>
    </row>
    <row r="52" spans="1:11" ht="12.75">
      <c r="A52" s="213" t="s">
        <v>199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0</v>
      </c>
      <c r="K52" s="7">
        <v>0</v>
      </c>
    </row>
    <row r="53" spans="1:11" ht="12.75">
      <c r="A53" s="213" t="s">
        <v>200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148679</v>
      </c>
      <c r="K53" s="7">
        <v>75216</v>
      </c>
    </row>
    <row r="54" spans="1:15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3067957</v>
      </c>
      <c r="K54" s="7">
        <v>1429713</v>
      </c>
      <c r="O54" s="131"/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3687872</v>
      </c>
      <c r="K55" s="7">
        <v>3173273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126">
        <f>SUM(J57:J63)</f>
        <v>37641238</v>
      </c>
      <c r="K56" s="126">
        <f>SUM(K57:K63)</f>
        <v>34106181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23004780</v>
      </c>
      <c r="K58" s="7">
        <v>19286463</v>
      </c>
    </row>
    <row r="59" spans="1:11" ht="12.75">
      <c r="A59" s="213" t="s">
        <v>239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14636458</v>
      </c>
      <c r="K62" s="7">
        <v>14819718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204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5053154</v>
      </c>
      <c r="K64" s="7">
        <v>923590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111881260</v>
      </c>
      <c r="K65" s="7">
        <v>17020246</v>
      </c>
    </row>
    <row r="66" spans="1:11" ht="12.75">
      <c r="A66" s="216" t="s">
        <v>238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6">
        <f>J7+J8+J40+J65</f>
        <v>881225816</v>
      </c>
      <c r="K66" s="126">
        <f>K7+K8+K40+K65</f>
        <v>575184842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05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09" t="s">
        <v>188</v>
      </c>
      <c r="B69" s="210"/>
      <c r="C69" s="210"/>
      <c r="D69" s="210"/>
      <c r="E69" s="210"/>
      <c r="F69" s="210"/>
      <c r="G69" s="210"/>
      <c r="H69" s="227"/>
      <c r="I69" s="3">
        <v>62</v>
      </c>
      <c r="J69" s="125">
        <f>J70+J71+J72+J78+J79+J82+J85</f>
        <v>368993689</v>
      </c>
      <c r="K69" s="125">
        <f>K70+K71+K72+K78+K79+K82+K85</f>
        <v>43092404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170514000</v>
      </c>
      <c r="K70" s="7">
        <v>170514000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0</v>
      </c>
      <c r="K71" s="7">
        <v>0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69439939</v>
      </c>
      <c r="K72" s="53">
        <f>K73+K74-K75+K76+K77</f>
        <v>39744091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8525700</v>
      </c>
      <c r="K73" s="7">
        <v>8525700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17665347</v>
      </c>
      <c r="K74" s="7">
        <v>17655347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17665347</v>
      </c>
      <c r="K75" s="7">
        <v>17655347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60914239</v>
      </c>
      <c r="K77" s="7">
        <v>31218391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159040495</v>
      </c>
      <c r="K78" s="7">
        <v>117889398</v>
      </c>
    </row>
    <row r="79" spans="1:11" ht="12.75">
      <c r="A79" s="213" t="s">
        <v>235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100469690</v>
      </c>
      <c r="K79" s="53">
        <f>K80-K81</f>
        <v>0</v>
      </c>
    </row>
    <row r="80" spans="1:15" ht="12.75">
      <c r="A80" s="224" t="s">
        <v>167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100469690</v>
      </c>
      <c r="K80" s="7"/>
      <c r="O80" s="131"/>
    </row>
    <row r="81" spans="1:11" ht="12.75">
      <c r="A81" s="224" t="s">
        <v>168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>
        <v>0</v>
      </c>
    </row>
    <row r="82" spans="1:14" ht="12.75">
      <c r="A82" s="213" t="s">
        <v>236</v>
      </c>
      <c r="B82" s="214"/>
      <c r="C82" s="214"/>
      <c r="D82" s="214"/>
      <c r="E82" s="214"/>
      <c r="F82" s="214"/>
      <c r="G82" s="214"/>
      <c r="H82" s="215"/>
      <c r="I82" s="1">
        <v>75</v>
      </c>
      <c r="J82" s="126">
        <f>J83-J84</f>
        <v>-130470435</v>
      </c>
      <c r="K82" s="126">
        <f>K83-K84</f>
        <v>-285055085</v>
      </c>
      <c r="N82" s="131"/>
    </row>
    <row r="83" spans="1:11" ht="12.75">
      <c r="A83" s="224" t="s">
        <v>169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/>
      <c r="K83" s="7"/>
    </row>
    <row r="84" spans="1:14" ht="12.75">
      <c r="A84" s="224" t="s">
        <v>170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130470435</v>
      </c>
      <c r="K84" s="7">
        <v>285055085</v>
      </c>
      <c r="N84" s="131"/>
    </row>
    <row r="85" spans="1:16" ht="12.75">
      <c r="A85" s="213" t="s">
        <v>337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  <c r="N85" s="131"/>
      <c r="P85" s="131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126">
        <f>SUM(J87:J89)</f>
        <v>39371621</v>
      </c>
      <c r="K86" s="126">
        <f>SUM(K87:K89)</f>
        <v>48407727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4471000</v>
      </c>
      <c r="K87" s="7">
        <v>4471000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34900621</v>
      </c>
      <c r="K89" s="7">
        <v>43936727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126">
        <f>SUM(J91:J99)</f>
        <v>102848258</v>
      </c>
      <c r="K90" s="126">
        <f>SUM(K91:K99)</f>
        <v>127726295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240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28176180</v>
      </c>
      <c r="K92" s="7">
        <v>27815906</v>
      </c>
    </row>
    <row r="93" spans="1:16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74669052</v>
      </c>
      <c r="K93" s="7">
        <v>74032893</v>
      </c>
      <c r="P93" s="131"/>
    </row>
    <row r="94" spans="1:11" ht="12.75">
      <c r="A94" s="213" t="s">
        <v>241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242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243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3026</v>
      </c>
      <c r="K99" s="7">
        <v>25877496</v>
      </c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26">
        <f>SUM(J101:J112)</f>
        <v>363638220</v>
      </c>
      <c r="K100" s="126">
        <f>SUM(K101:K112)</f>
        <v>350935662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31576494</v>
      </c>
      <c r="K101" s="7">
        <v>94779138</v>
      </c>
    </row>
    <row r="102" spans="1:11" ht="12.75">
      <c r="A102" s="213" t="s">
        <v>240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43947927</v>
      </c>
      <c r="K102" s="7">
        <v>37856763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37637276</v>
      </c>
      <c r="K103" s="7">
        <v>34050753</v>
      </c>
    </row>
    <row r="104" spans="1:11" ht="12.75">
      <c r="A104" s="213" t="s">
        <v>241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105180650</v>
      </c>
      <c r="K104" s="7">
        <v>6632200</v>
      </c>
    </row>
    <row r="105" spans="1:11" ht="12.75">
      <c r="A105" s="213" t="s">
        <v>242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131460009</v>
      </c>
      <c r="K105" s="7">
        <v>83697567</v>
      </c>
    </row>
    <row r="106" spans="1:11" ht="12.75">
      <c r="A106" s="213" t="s">
        <v>243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1875830</v>
      </c>
      <c r="K106" s="7">
        <v>589219</v>
      </c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5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4714237</v>
      </c>
      <c r="K108" s="7">
        <v>6626693</v>
      </c>
      <c r="O108" s="131"/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4996432</v>
      </c>
      <c r="K109" s="7">
        <v>3229371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368976</v>
      </c>
      <c r="K110" s="7">
        <v>368976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1880389</v>
      </c>
      <c r="K112" s="7">
        <v>83104982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6374028</v>
      </c>
      <c r="K113" s="7">
        <v>5022754</v>
      </c>
    </row>
    <row r="114" spans="1:15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6">
        <f>J69+J86+J90+J100+J113</f>
        <v>881225816</v>
      </c>
      <c r="K114" s="126">
        <f>K69+K86+K90+K100+K113</f>
        <v>575184842</v>
      </c>
      <c r="N114" s="131"/>
      <c r="O114" s="131"/>
    </row>
    <row r="115" spans="1:11" ht="12.75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8"/>
      <c r="K115" s="8"/>
    </row>
    <row r="116" spans="1:11" ht="12.75">
      <c r="A116" s="205" t="s">
        <v>307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183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308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J26:K26 A1:I65536 J1:K10 J12:K16 K49 K35:K41 J114:J65536 J48:J49 L1:IV65536 J66:J76 J79:K79 J81:J82 J84:J86 J56 J100 J34:J41 K56:K57 J90:K90 K91:K65536 K80:K89 K66:K78"/>
    <dataValidation type="whole" operator="greaterThanOrEqual" allowBlank="1" showInputMessage="1" showErrorMessage="1" errorTitle="Pogrešan unos" error="Mogu se unijeti samo cjelobrojne pozitivne vrijednosti." sqref="J91:J99 J11:K11 K27:K34 K42:K48 K58:K65 J42:J47 J27:J33 J101:J113 J77 J57:J65 J80 J83 J87:J89 J17:K25 J50:K5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43">
      <selection activeCell="K76" sqref="K76"/>
    </sheetView>
  </sheetViews>
  <sheetFormatPr defaultColWidth="9.140625" defaultRowHeight="12.75"/>
  <cols>
    <col min="1" max="9" width="9.140625" style="52" customWidth="1"/>
    <col min="10" max="10" width="13.421875" style="52" customWidth="1"/>
    <col min="11" max="11" width="10.8515625" style="52" customWidth="1"/>
    <col min="12" max="12" width="11.00390625" style="52" customWidth="1"/>
    <col min="13" max="13" width="11.140625" style="52" customWidth="1"/>
    <col min="14" max="16384" width="9.140625" style="52" customWidth="1"/>
  </cols>
  <sheetData>
    <row r="1" spans="1:13" ht="12.75" customHeight="1">
      <c r="A1" s="237" t="s">
        <v>152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5" t="s">
        <v>340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59" t="s">
        <v>332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60" t="s">
        <v>59</v>
      </c>
      <c r="B4" s="260"/>
      <c r="C4" s="260"/>
      <c r="D4" s="260"/>
      <c r="E4" s="260"/>
      <c r="F4" s="260"/>
      <c r="G4" s="260"/>
      <c r="H4" s="260"/>
      <c r="I4" s="57" t="s">
        <v>276</v>
      </c>
      <c r="J4" s="261" t="s">
        <v>345</v>
      </c>
      <c r="K4" s="261"/>
      <c r="L4" s="261" t="s">
        <v>343</v>
      </c>
      <c r="M4" s="261"/>
    </row>
    <row r="5" spans="1:13" ht="22.5">
      <c r="A5" s="260"/>
      <c r="B5" s="260"/>
      <c r="C5" s="260"/>
      <c r="D5" s="260"/>
      <c r="E5" s="260"/>
      <c r="F5" s="260"/>
      <c r="G5" s="260"/>
      <c r="H5" s="260"/>
      <c r="I5" s="57"/>
      <c r="J5" s="59" t="s">
        <v>311</v>
      </c>
      <c r="K5" s="59" t="s">
        <v>312</v>
      </c>
      <c r="L5" s="59" t="s">
        <v>311</v>
      </c>
      <c r="M5" s="59" t="s">
        <v>312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27"/>
      <c r="I7" s="3">
        <v>111</v>
      </c>
      <c r="J7" s="125">
        <f>SUM(J8:J9)</f>
        <v>575601701</v>
      </c>
      <c r="K7" s="125">
        <f>SUM(K8:K9)</f>
        <v>116083009</v>
      </c>
      <c r="L7" s="125">
        <f>SUM(L8:L9)</f>
        <v>319771465</v>
      </c>
      <c r="M7" s="125">
        <f>SUM(M8:M9)</f>
        <v>65443041</v>
      </c>
    </row>
    <row r="8" spans="1:13" ht="12.75">
      <c r="A8" s="216" t="s">
        <v>150</v>
      </c>
      <c r="B8" s="217"/>
      <c r="C8" s="217"/>
      <c r="D8" s="217"/>
      <c r="E8" s="217"/>
      <c r="F8" s="217"/>
      <c r="G8" s="217"/>
      <c r="H8" s="218"/>
      <c r="I8" s="1">
        <v>112</v>
      </c>
      <c r="J8" s="132">
        <v>520756920</v>
      </c>
      <c r="K8" s="7">
        <v>92492841</v>
      </c>
      <c r="L8" s="7">
        <v>240481475</v>
      </c>
      <c r="M8" s="7">
        <v>11759414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132">
        <v>54844781</v>
      </c>
      <c r="K9" s="7">
        <v>23590168</v>
      </c>
      <c r="L9" s="7">
        <v>79289990</v>
      </c>
      <c r="M9" s="7">
        <v>53683627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126">
        <f>J11+J12+J16+J20+J21+J22+J25+J26</f>
        <v>704638802</v>
      </c>
      <c r="K10" s="126">
        <f>K11+K12+K16+K20+K21+K22+K25+K26</f>
        <v>231773274</v>
      </c>
      <c r="L10" s="126">
        <f>L11+L12+L16+L20+L21+L22+L25+L26</f>
        <v>581803272</v>
      </c>
      <c r="M10" s="126">
        <f>M11+M12+M16+M20+M21+M22+M25+M26</f>
        <v>240856837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132">
        <v>29605287</v>
      </c>
      <c r="K11" s="7">
        <v>17896878</v>
      </c>
      <c r="L11" s="7">
        <v>61462239</v>
      </c>
      <c r="M11" s="7">
        <v>31460535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126">
        <f>SUM(J13:J15)</f>
        <v>435405182</v>
      </c>
      <c r="K12" s="126">
        <f>SUM(K13:K15)</f>
        <v>125622726</v>
      </c>
      <c r="L12" s="126">
        <f>SUM(L13:L15)</f>
        <v>184633706</v>
      </c>
      <c r="M12" s="126">
        <f>SUM(M13:M15)</f>
        <v>9019153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132">
        <v>93019806</v>
      </c>
      <c r="K13" s="7">
        <v>16900350</v>
      </c>
      <c r="L13" s="7">
        <v>43856490</v>
      </c>
      <c r="M13" s="7">
        <v>5911824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132">
        <v>25773503</v>
      </c>
      <c r="K14" s="7">
        <v>9496680</v>
      </c>
      <c r="L14" s="7">
        <v>5573868</v>
      </c>
      <c r="M14" s="7">
        <v>1226882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132">
        <v>316611873</v>
      </c>
      <c r="K15" s="7">
        <v>99225696</v>
      </c>
      <c r="L15" s="7">
        <v>135203348</v>
      </c>
      <c r="M15" s="7">
        <v>1880447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126">
        <f>SUM(J17:J19)</f>
        <v>81912231</v>
      </c>
      <c r="K16" s="126">
        <f>SUM(K17:K19)</f>
        <v>19580851</v>
      </c>
      <c r="L16" s="126">
        <f>SUM(L17:L19)</f>
        <v>70629681</v>
      </c>
      <c r="M16" s="126">
        <f>SUM(M17:M19)</f>
        <v>15645061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132">
        <v>50721687</v>
      </c>
      <c r="K17" s="7">
        <v>11376092</v>
      </c>
      <c r="L17" s="7">
        <v>43307659</v>
      </c>
      <c r="M17" s="7">
        <v>9680109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132">
        <v>19761932</v>
      </c>
      <c r="K18" s="7">
        <v>5417541</v>
      </c>
      <c r="L18" s="7">
        <v>17673056</v>
      </c>
      <c r="M18" s="7">
        <v>3841060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132">
        <v>11428612</v>
      </c>
      <c r="K19" s="7">
        <v>2787218</v>
      </c>
      <c r="L19" s="7">
        <v>9648966</v>
      </c>
      <c r="M19" s="7">
        <v>2123892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134">
        <v>8853276</v>
      </c>
      <c r="K20" s="128">
        <v>1988643</v>
      </c>
      <c r="L20" s="128">
        <v>7314018</v>
      </c>
      <c r="M20" s="128">
        <v>1474825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134">
        <v>32081754</v>
      </c>
      <c r="K21" s="128">
        <v>8509621</v>
      </c>
      <c r="L21" s="128">
        <v>27270753</v>
      </c>
      <c r="M21" s="128">
        <v>7642963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126">
        <f>SUM(J23:J24)</f>
        <v>3587365</v>
      </c>
      <c r="K22" s="126">
        <f>SUM(K23:K24)</f>
        <v>3459539</v>
      </c>
      <c r="L22" s="126">
        <f>SUM(L23:L24)</f>
        <v>71121267</v>
      </c>
      <c r="M22" s="126">
        <f>SUM(M23:M24)</f>
        <v>49925867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132">
        <v>0</v>
      </c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132">
        <v>3587365</v>
      </c>
      <c r="K24" s="7">
        <v>3459539</v>
      </c>
      <c r="L24" s="7">
        <v>71121267</v>
      </c>
      <c r="M24" s="7">
        <v>49925867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134">
        <v>107431188</v>
      </c>
      <c r="K25" s="128">
        <v>50261185</v>
      </c>
      <c r="L25" s="128">
        <v>115862599</v>
      </c>
      <c r="M25" s="128">
        <v>115862599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134">
        <v>5762519</v>
      </c>
      <c r="K26" s="128">
        <v>4453831</v>
      </c>
      <c r="L26" s="128">
        <v>43509009</v>
      </c>
      <c r="M26" s="128">
        <v>9825834</v>
      </c>
    </row>
    <row r="27" spans="1:13" ht="12.75">
      <c r="A27" s="216" t="s">
        <v>210</v>
      </c>
      <c r="B27" s="217"/>
      <c r="C27" s="217"/>
      <c r="D27" s="217"/>
      <c r="E27" s="217"/>
      <c r="F27" s="217"/>
      <c r="G27" s="217"/>
      <c r="H27" s="218"/>
      <c r="I27" s="1">
        <v>131</v>
      </c>
      <c r="J27" s="127">
        <f>SUM(J28:J32)</f>
        <v>13386886</v>
      </c>
      <c r="K27" s="127">
        <f>SUM(K28:K32)</f>
        <v>3641950</v>
      </c>
      <c r="L27" s="127">
        <f>SUM(L28:L32)</f>
        <v>6093445</v>
      </c>
      <c r="M27" s="127">
        <f>SUM(M28:M32)</f>
        <v>623785</v>
      </c>
    </row>
    <row r="28" spans="1:13" ht="24.75" customHeight="1">
      <c r="A28" s="216" t="s">
        <v>224</v>
      </c>
      <c r="B28" s="217"/>
      <c r="C28" s="217"/>
      <c r="D28" s="217"/>
      <c r="E28" s="217"/>
      <c r="F28" s="217"/>
      <c r="G28" s="217"/>
      <c r="H28" s="218"/>
      <c r="I28" s="1">
        <v>132</v>
      </c>
      <c r="J28" s="132">
        <v>4985444</v>
      </c>
      <c r="K28" s="7">
        <v>1492853</v>
      </c>
      <c r="L28" s="7">
        <v>1338644</v>
      </c>
      <c r="M28" s="7">
        <v>275505</v>
      </c>
    </row>
    <row r="29" spans="1:13" ht="27" customHeight="1">
      <c r="A29" s="216" t="s">
        <v>153</v>
      </c>
      <c r="B29" s="217"/>
      <c r="C29" s="217"/>
      <c r="D29" s="217"/>
      <c r="E29" s="217"/>
      <c r="F29" s="217"/>
      <c r="G29" s="217"/>
      <c r="H29" s="218"/>
      <c r="I29" s="1">
        <v>133</v>
      </c>
      <c r="J29" s="132">
        <v>6645730</v>
      </c>
      <c r="K29" s="7">
        <v>2841228</v>
      </c>
      <c r="L29" s="7">
        <v>2804477</v>
      </c>
      <c r="M29" s="7">
        <v>368543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132"/>
      <c r="K30" s="7"/>
      <c r="L30" s="7"/>
      <c r="M30" s="7"/>
    </row>
    <row r="31" spans="1:13" ht="12.75">
      <c r="A31" s="216" t="s">
        <v>220</v>
      </c>
      <c r="B31" s="217"/>
      <c r="C31" s="217"/>
      <c r="D31" s="217"/>
      <c r="E31" s="217"/>
      <c r="F31" s="217"/>
      <c r="G31" s="217"/>
      <c r="H31" s="218"/>
      <c r="I31" s="1">
        <v>135</v>
      </c>
      <c r="J31" s="132">
        <v>760641</v>
      </c>
      <c r="K31" s="7">
        <v>-476451</v>
      </c>
      <c r="L31" s="7">
        <v>0</v>
      </c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132">
        <v>995071</v>
      </c>
      <c r="K32" s="7">
        <v>-215680</v>
      </c>
      <c r="L32" s="7">
        <v>1950324</v>
      </c>
      <c r="M32" s="7">
        <v>-20263</v>
      </c>
    </row>
    <row r="33" spans="1:13" ht="12.75">
      <c r="A33" s="216" t="s">
        <v>211</v>
      </c>
      <c r="B33" s="217"/>
      <c r="C33" s="217"/>
      <c r="D33" s="217"/>
      <c r="E33" s="217"/>
      <c r="F33" s="217"/>
      <c r="G33" s="217"/>
      <c r="H33" s="218"/>
      <c r="I33" s="1">
        <v>137</v>
      </c>
      <c r="J33" s="126">
        <f>SUM(J34:J37)</f>
        <v>14820220</v>
      </c>
      <c r="K33" s="126">
        <f>SUM(K34:K37)</f>
        <v>3838827</v>
      </c>
      <c r="L33" s="126">
        <f>SUM(L34:L37)</f>
        <v>29116723</v>
      </c>
      <c r="M33" s="126">
        <f>SUM(M34:M37)</f>
        <v>10070777</v>
      </c>
    </row>
    <row r="34" spans="1:13" ht="17.25" customHeight="1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132">
        <v>4512286</v>
      </c>
      <c r="K34" s="7">
        <v>499504</v>
      </c>
      <c r="L34" s="7">
        <v>2650094</v>
      </c>
      <c r="M34" s="7">
        <v>287245</v>
      </c>
    </row>
    <row r="35" spans="1:13" ht="23.25" customHeight="1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132">
        <v>8789398</v>
      </c>
      <c r="K35" s="7">
        <v>1948094</v>
      </c>
      <c r="L35" s="7">
        <v>24906251</v>
      </c>
      <c r="M35" s="7">
        <v>9468697</v>
      </c>
    </row>
    <row r="36" spans="1:13" ht="12.75">
      <c r="A36" s="216" t="s">
        <v>221</v>
      </c>
      <c r="B36" s="217"/>
      <c r="C36" s="217"/>
      <c r="D36" s="217"/>
      <c r="E36" s="217"/>
      <c r="F36" s="217"/>
      <c r="G36" s="217"/>
      <c r="H36" s="218"/>
      <c r="I36" s="1">
        <v>140</v>
      </c>
      <c r="J36" s="132">
        <v>1391229</v>
      </c>
      <c r="K36" s="7">
        <v>1391229</v>
      </c>
      <c r="L36" s="7">
        <v>1560378</v>
      </c>
      <c r="M36" s="7">
        <v>314835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132">
        <v>127307</v>
      </c>
      <c r="K37" s="7">
        <v>0</v>
      </c>
      <c r="L37" s="7">
        <v>0</v>
      </c>
      <c r="M37" s="7">
        <v>0</v>
      </c>
    </row>
    <row r="38" spans="1:13" ht="12.75">
      <c r="A38" s="216" t="s">
        <v>192</v>
      </c>
      <c r="B38" s="217"/>
      <c r="C38" s="217"/>
      <c r="D38" s="217"/>
      <c r="E38" s="217"/>
      <c r="F38" s="217"/>
      <c r="G38" s="217"/>
      <c r="H38" s="218"/>
      <c r="I38" s="1">
        <v>142</v>
      </c>
      <c r="J38" s="132"/>
      <c r="K38" s="7"/>
      <c r="L38" s="7"/>
      <c r="M38" s="7"/>
    </row>
    <row r="39" spans="1:13" ht="12.75">
      <c r="A39" s="216" t="s">
        <v>193</v>
      </c>
      <c r="B39" s="217"/>
      <c r="C39" s="217"/>
      <c r="D39" s="217"/>
      <c r="E39" s="217"/>
      <c r="F39" s="217"/>
      <c r="G39" s="217"/>
      <c r="H39" s="218"/>
      <c r="I39" s="1">
        <v>143</v>
      </c>
      <c r="J39" s="132"/>
      <c r="K39" s="7"/>
      <c r="L39" s="7"/>
      <c r="M39" s="7"/>
    </row>
    <row r="40" spans="1:13" ht="12.75">
      <c r="A40" s="216" t="s">
        <v>222</v>
      </c>
      <c r="B40" s="217"/>
      <c r="C40" s="217"/>
      <c r="D40" s="217"/>
      <c r="E40" s="217"/>
      <c r="F40" s="217"/>
      <c r="G40" s="217"/>
      <c r="H40" s="218"/>
      <c r="I40" s="1">
        <v>144</v>
      </c>
      <c r="J40" s="132"/>
      <c r="K40" s="7"/>
      <c r="L40" s="7"/>
      <c r="M40" s="7"/>
    </row>
    <row r="41" spans="1:13" ht="12.75">
      <c r="A41" s="216" t="s">
        <v>223</v>
      </c>
      <c r="B41" s="217"/>
      <c r="C41" s="217"/>
      <c r="D41" s="217"/>
      <c r="E41" s="217"/>
      <c r="F41" s="217"/>
      <c r="G41" s="217"/>
      <c r="H41" s="218"/>
      <c r="I41" s="1">
        <v>145</v>
      </c>
      <c r="J41" s="132"/>
      <c r="K41" s="7"/>
      <c r="L41" s="7"/>
      <c r="M41" s="7"/>
    </row>
    <row r="42" spans="1:13" ht="12.75">
      <c r="A42" s="216" t="s">
        <v>212</v>
      </c>
      <c r="B42" s="217"/>
      <c r="C42" s="217"/>
      <c r="D42" s="217"/>
      <c r="E42" s="217"/>
      <c r="F42" s="217"/>
      <c r="G42" s="217"/>
      <c r="H42" s="218"/>
      <c r="I42" s="1">
        <v>146</v>
      </c>
      <c r="J42" s="126">
        <f>J7+J27+J38+J40</f>
        <v>588988587</v>
      </c>
      <c r="K42" s="126">
        <f>K7+K27+K38+K40</f>
        <v>119724959</v>
      </c>
      <c r="L42" s="126">
        <f>L7+L27+L38+L40</f>
        <v>325864910</v>
      </c>
      <c r="M42" s="126">
        <f>M7+M27+M38+M40</f>
        <v>66066826</v>
      </c>
    </row>
    <row r="43" spans="1:13" ht="12.75">
      <c r="A43" s="216" t="s">
        <v>213</v>
      </c>
      <c r="B43" s="217"/>
      <c r="C43" s="217"/>
      <c r="D43" s="217"/>
      <c r="E43" s="217"/>
      <c r="F43" s="217"/>
      <c r="G43" s="217"/>
      <c r="H43" s="218"/>
      <c r="I43" s="1">
        <v>147</v>
      </c>
      <c r="J43" s="126">
        <f>J10+J33+J39+J41</f>
        <v>719459022</v>
      </c>
      <c r="K43" s="126">
        <f>K10+K33+K39+K41</f>
        <v>235612101</v>
      </c>
      <c r="L43" s="126">
        <f>L10+L33+L39+L41</f>
        <v>610919995</v>
      </c>
      <c r="M43" s="126">
        <f>M10+M33+M39+M41</f>
        <v>250927614</v>
      </c>
    </row>
    <row r="44" spans="1:13" ht="12.75">
      <c r="A44" s="216" t="s">
        <v>233</v>
      </c>
      <c r="B44" s="217"/>
      <c r="C44" s="217"/>
      <c r="D44" s="217"/>
      <c r="E44" s="217"/>
      <c r="F44" s="217"/>
      <c r="G44" s="217"/>
      <c r="H44" s="218"/>
      <c r="I44" s="1">
        <v>148</v>
      </c>
      <c r="J44" s="126">
        <f>J42-J43</f>
        <v>-130470435</v>
      </c>
      <c r="K44" s="126">
        <f>K42-K43</f>
        <v>-115887142</v>
      </c>
      <c r="L44" s="126">
        <f>L42-L43</f>
        <v>-285055085</v>
      </c>
      <c r="M44" s="126">
        <f>M42-M43</f>
        <v>-184860788</v>
      </c>
    </row>
    <row r="45" spans="1:13" ht="12.75">
      <c r="A45" s="224" t="s">
        <v>215</v>
      </c>
      <c r="B45" s="225"/>
      <c r="C45" s="225"/>
      <c r="D45" s="225"/>
      <c r="E45" s="225"/>
      <c r="F45" s="225"/>
      <c r="G45" s="225"/>
      <c r="H45" s="226"/>
      <c r="I45" s="1">
        <v>149</v>
      </c>
      <c r="J45" s="126">
        <f>IF(J42&gt;J43,J42-J43,0)</f>
        <v>0</v>
      </c>
      <c r="K45" s="126">
        <f>IF(K42&gt;K43,K42-K43,0)</f>
        <v>0</v>
      </c>
      <c r="L45" s="126">
        <f>IF(L42&gt;L43,L42-L43,0)</f>
        <v>0</v>
      </c>
      <c r="M45" s="126">
        <f>IF(M42&gt;M43,M42-M43,0)</f>
        <v>0</v>
      </c>
    </row>
    <row r="46" spans="1:13" ht="12.75">
      <c r="A46" s="224" t="s">
        <v>216</v>
      </c>
      <c r="B46" s="225"/>
      <c r="C46" s="225"/>
      <c r="D46" s="225"/>
      <c r="E46" s="225"/>
      <c r="F46" s="225"/>
      <c r="G46" s="225"/>
      <c r="H46" s="226"/>
      <c r="I46" s="1">
        <v>150</v>
      </c>
      <c r="J46" s="126">
        <f>IF(J43&gt;J42,J43-J42,0)</f>
        <v>130470435</v>
      </c>
      <c r="K46" s="126">
        <f>IF(K43&gt;K42,K43-K42,0)</f>
        <v>115887142</v>
      </c>
      <c r="L46" s="126">
        <f>IF(L43&gt;L42,L43-L42,0)</f>
        <v>285055085</v>
      </c>
      <c r="M46" s="126">
        <f>IF(M43&gt;M42,M43-M42,0)</f>
        <v>184860788</v>
      </c>
    </row>
    <row r="47" spans="1:13" ht="12.75">
      <c r="A47" s="216" t="s">
        <v>214</v>
      </c>
      <c r="B47" s="217"/>
      <c r="C47" s="217"/>
      <c r="D47" s="217"/>
      <c r="E47" s="217"/>
      <c r="F47" s="217"/>
      <c r="G47" s="217"/>
      <c r="H47" s="218"/>
      <c r="I47" s="1">
        <v>151</v>
      </c>
      <c r="J47" s="128"/>
      <c r="K47" s="128"/>
      <c r="L47" s="128"/>
      <c r="M47" s="128"/>
    </row>
    <row r="48" spans="1:13" ht="12.75">
      <c r="A48" s="216" t="s">
        <v>234</v>
      </c>
      <c r="B48" s="217"/>
      <c r="C48" s="217"/>
      <c r="D48" s="217"/>
      <c r="E48" s="217"/>
      <c r="F48" s="217"/>
      <c r="G48" s="217"/>
      <c r="H48" s="218"/>
      <c r="I48" s="1">
        <v>152</v>
      </c>
      <c r="J48" s="126">
        <f>J44-J47</f>
        <v>-130470435</v>
      </c>
      <c r="K48" s="126">
        <f>K44-K47</f>
        <v>-115887142</v>
      </c>
      <c r="L48" s="126">
        <f>L44-L47</f>
        <v>-285055085</v>
      </c>
      <c r="M48" s="126">
        <f>M44-M47</f>
        <v>-184860788</v>
      </c>
    </row>
    <row r="49" spans="1:13" ht="12.75">
      <c r="A49" s="224" t="s">
        <v>189</v>
      </c>
      <c r="B49" s="225"/>
      <c r="C49" s="225"/>
      <c r="D49" s="225"/>
      <c r="E49" s="225"/>
      <c r="F49" s="225"/>
      <c r="G49" s="225"/>
      <c r="H49" s="226"/>
      <c r="I49" s="1">
        <v>153</v>
      </c>
      <c r="J49" s="126">
        <f>IF(J48&gt;0,J48,0)</f>
        <v>0</v>
      </c>
      <c r="K49" s="126">
        <f>IF(K48&gt;0,K48,0)</f>
        <v>0</v>
      </c>
      <c r="L49" s="126">
        <f>IF(L48&gt;0,L48,0)</f>
        <v>0</v>
      </c>
      <c r="M49" s="126">
        <f>IF(M48&gt;0,M48,0)</f>
        <v>0</v>
      </c>
    </row>
    <row r="50" spans="1:13" ht="12.75">
      <c r="A50" s="256" t="s">
        <v>217</v>
      </c>
      <c r="B50" s="257"/>
      <c r="C50" s="257"/>
      <c r="D50" s="257"/>
      <c r="E50" s="257"/>
      <c r="F50" s="257"/>
      <c r="G50" s="257"/>
      <c r="H50" s="258"/>
      <c r="I50" s="4">
        <v>154</v>
      </c>
      <c r="J50" s="129">
        <f>IF(J48&lt;0,-J48,0)</f>
        <v>130470435</v>
      </c>
      <c r="K50" s="129">
        <f>IF(K48&lt;0,-K48,0)</f>
        <v>115887142</v>
      </c>
      <c r="L50" s="129">
        <f>IF(L48&lt;0,-L48,0)</f>
        <v>285055085</v>
      </c>
      <c r="M50" s="129">
        <f>IF(M48&lt;0,-M48,0)</f>
        <v>184860788</v>
      </c>
    </row>
    <row r="51" spans="1:13" ht="12.75" customHeight="1">
      <c r="A51" s="205" t="s">
        <v>309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209" t="s">
        <v>184</v>
      </c>
      <c r="B52" s="210"/>
      <c r="C52" s="210"/>
      <c r="D52" s="210"/>
      <c r="E52" s="210"/>
      <c r="F52" s="210"/>
      <c r="G52" s="210"/>
      <c r="H52" s="210"/>
      <c r="I52" s="54"/>
      <c r="J52" s="54"/>
      <c r="K52" s="54"/>
      <c r="L52" s="54"/>
      <c r="M52" s="61"/>
    </row>
    <row r="53" spans="1:13" ht="12.75">
      <c r="A53" s="253" t="s">
        <v>231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232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05" t="s">
        <v>186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9" t="s">
        <v>201</v>
      </c>
      <c r="B56" s="210"/>
      <c r="C56" s="210"/>
      <c r="D56" s="210"/>
      <c r="E56" s="210"/>
      <c r="F56" s="210"/>
      <c r="G56" s="210"/>
      <c r="H56" s="227"/>
      <c r="I56" s="9">
        <v>157</v>
      </c>
      <c r="J56" s="6">
        <f>J48</f>
        <v>-130470435</v>
      </c>
      <c r="K56" s="6">
        <f>K48</f>
        <v>-115887142</v>
      </c>
      <c r="L56" s="6">
        <f>L48</f>
        <v>-285055085</v>
      </c>
      <c r="M56" s="6">
        <f>M48</f>
        <v>-184860788</v>
      </c>
    </row>
    <row r="57" spans="1:13" ht="12.75">
      <c r="A57" s="216" t="s">
        <v>218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-142363</v>
      </c>
      <c r="K57" s="53">
        <f>SUM(K58:K64)</f>
        <v>-167846</v>
      </c>
      <c r="L57" s="53">
        <f>SUM(L58:L64)</f>
        <v>0</v>
      </c>
      <c r="M57" s="53">
        <f>SUM(M58:M64)</f>
        <v>0</v>
      </c>
    </row>
    <row r="58" spans="1:13" ht="12.75">
      <c r="A58" s="216" t="s">
        <v>225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226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132">
        <v>-142363</v>
      </c>
      <c r="K60" s="7">
        <v>-167846</v>
      </c>
      <c r="L60" s="7">
        <v>0</v>
      </c>
      <c r="M60" s="7">
        <v>0</v>
      </c>
    </row>
    <row r="61" spans="1:13" ht="12.75">
      <c r="A61" s="216" t="s">
        <v>227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228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229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230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219</v>
      </c>
      <c r="B65" s="217"/>
      <c r="C65" s="217"/>
      <c r="D65" s="217"/>
      <c r="E65" s="217"/>
      <c r="F65" s="217"/>
      <c r="G65" s="217"/>
      <c r="H65" s="218"/>
      <c r="I65" s="1">
        <v>166</v>
      </c>
      <c r="J65" s="132">
        <v>-35591</v>
      </c>
      <c r="K65" s="7">
        <v>-33570</v>
      </c>
      <c r="L65" s="7">
        <v>0</v>
      </c>
      <c r="M65" s="7">
        <v>0</v>
      </c>
    </row>
    <row r="66" spans="1:13" ht="12.75">
      <c r="A66" s="216" t="s">
        <v>190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-106772</v>
      </c>
      <c r="K66" s="53">
        <f>K57-K65</f>
        <v>-134276</v>
      </c>
      <c r="L66" s="53">
        <v>0</v>
      </c>
      <c r="M66" s="53">
        <f>M57-M65</f>
        <v>0</v>
      </c>
    </row>
    <row r="67" spans="1:13" ht="12.75">
      <c r="A67" s="216" t="s">
        <v>191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0">
        <f>J56+J66</f>
        <v>-130577207</v>
      </c>
      <c r="K67" s="60">
        <f>K56+K66</f>
        <v>-116021418</v>
      </c>
      <c r="L67" s="60">
        <f>L56+L66</f>
        <v>-285055085</v>
      </c>
      <c r="M67" s="60">
        <f>M56+M66</f>
        <v>-184860788</v>
      </c>
    </row>
    <row r="68" spans="1:13" ht="12.75" customHeight="1">
      <c r="A68" s="249" t="s">
        <v>310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185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53" t="s">
        <v>231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46" t="s">
        <v>232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22 N1:IV65536 K1:M26 J1:J7 J10 J12 J16 K28:M65536 J33 J42:J59 J61:J64 J66:J65536"/>
    <dataValidation type="whole" operator="greaterThanOrEqual" allowBlank="1" showInputMessage="1" showErrorMessage="1" errorTitle="Pogrešan unos" error="Mogu se unijeti samo cjelobrojne pozitivne vrijednosti." sqref="J27:M27 J8:J9 J13:J15 J17:J21 J23:J26 J28:J32 J34:J4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60 J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workbookViewId="0" topLeftCell="A16">
      <selection activeCell="N38" sqref="N38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65" t="s">
        <v>162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39" t="s">
        <v>332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276</v>
      </c>
      <c r="J4" s="66" t="s">
        <v>345</v>
      </c>
      <c r="K4" s="66" t="s">
        <v>343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280</v>
      </c>
      <c r="K5" s="68" t="s">
        <v>281</v>
      </c>
    </row>
    <row r="6" spans="1:11" ht="12.75">
      <c r="A6" s="205" t="s">
        <v>154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132">
        <v>-130470435</v>
      </c>
      <c r="K7" s="7">
        <v>-285055085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132">
        <v>8853276</v>
      </c>
      <c r="K8" s="7">
        <v>7314018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132">
        <v>13664234</v>
      </c>
      <c r="K9" s="7">
        <v>0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132">
        <v>20307680</v>
      </c>
      <c r="K10" s="7">
        <v>25562164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132">
        <v>16505019</v>
      </c>
      <c r="K11" s="7">
        <v>83729202</v>
      </c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132">
        <v>66387082</v>
      </c>
      <c r="K12" s="7">
        <v>135431995</v>
      </c>
    </row>
    <row r="13" spans="1:11" ht="12.75">
      <c r="A13" s="216" t="s">
        <v>155</v>
      </c>
      <c r="B13" s="217"/>
      <c r="C13" s="217"/>
      <c r="D13" s="217"/>
      <c r="E13" s="217"/>
      <c r="F13" s="217"/>
      <c r="G13" s="217"/>
      <c r="H13" s="217"/>
      <c r="I13" s="1">
        <v>7</v>
      </c>
      <c r="J13" s="126">
        <f>SUM(J7:J12)</f>
        <v>-4753144</v>
      </c>
      <c r="K13" s="7">
        <f>SUM(K7:K12)</f>
        <v>-33017706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132">
        <v>0</v>
      </c>
      <c r="K14" s="7">
        <v>17706654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132"/>
      <c r="K15" s="7"/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132"/>
      <c r="K16" s="7"/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132">
        <v>9425360</v>
      </c>
      <c r="K17" s="7">
        <v>14565697</v>
      </c>
    </row>
    <row r="18" spans="1:11" ht="12.75">
      <c r="A18" s="216" t="s">
        <v>156</v>
      </c>
      <c r="B18" s="217"/>
      <c r="C18" s="217"/>
      <c r="D18" s="217"/>
      <c r="E18" s="217"/>
      <c r="F18" s="217"/>
      <c r="G18" s="217"/>
      <c r="H18" s="217"/>
      <c r="I18" s="1">
        <v>12</v>
      </c>
      <c r="J18" s="126">
        <f>SUM(J14:J17)</f>
        <v>9425360</v>
      </c>
      <c r="K18" s="126">
        <f>SUM(K14:K17)</f>
        <v>32272351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126">
        <f>IF(J13&gt;J18,J13-J18,0)</f>
        <v>0</v>
      </c>
      <c r="K19" s="126">
        <f>IF(K13&gt;K18,K13-K18,0)</f>
        <v>0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130">
        <f>IF(J18&gt;J13,J18-J13,0)</f>
        <v>14178504</v>
      </c>
      <c r="K20" s="126">
        <f>IF(K18&gt;K13,K18-K13,0)</f>
        <v>65290057</v>
      </c>
    </row>
    <row r="21" spans="1:11" ht="12.75">
      <c r="A21" s="205" t="s">
        <v>157</v>
      </c>
      <c r="B21" s="206"/>
      <c r="C21" s="206"/>
      <c r="D21" s="206"/>
      <c r="E21" s="206"/>
      <c r="F21" s="206"/>
      <c r="G21" s="206"/>
      <c r="H21" s="206"/>
      <c r="I21" s="262"/>
      <c r="J21" s="262"/>
      <c r="K21" s="263"/>
    </row>
    <row r="22" spans="1:11" ht="12.75">
      <c r="A22" s="213" t="s">
        <v>175</v>
      </c>
      <c r="B22" s="214"/>
      <c r="C22" s="214"/>
      <c r="D22" s="214"/>
      <c r="E22" s="214"/>
      <c r="F22" s="214"/>
      <c r="G22" s="214"/>
      <c r="H22" s="214"/>
      <c r="I22" s="1">
        <v>15</v>
      </c>
      <c r="J22" s="132"/>
      <c r="K22" s="7"/>
    </row>
    <row r="23" spans="1:11" ht="12.75">
      <c r="A23" s="213" t="s">
        <v>176</v>
      </c>
      <c r="B23" s="214"/>
      <c r="C23" s="214"/>
      <c r="D23" s="214"/>
      <c r="E23" s="214"/>
      <c r="F23" s="214"/>
      <c r="G23" s="214"/>
      <c r="H23" s="214"/>
      <c r="I23" s="1">
        <v>16</v>
      </c>
      <c r="J23" s="132"/>
      <c r="K23" s="7"/>
    </row>
    <row r="24" spans="1:11" ht="12.75">
      <c r="A24" s="213" t="s">
        <v>177</v>
      </c>
      <c r="B24" s="214"/>
      <c r="C24" s="214"/>
      <c r="D24" s="214"/>
      <c r="E24" s="214"/>
      <c r="F24" s="214"/>
      <c r="G24" s="214"/>
      <c r="H24" s="214"/>
      <c r="I24" s="1">
        <v>17</v>
      </c>
      <c r="J24" s="132">
        <v>9267989</v>
      </c>
      <c r="K24" s="7">
        <v>3948437</v>
      </c>
    </row>
    <row r="25" spans="1:11" ht="12.75">
      <c r="A25" s="213" t="s">
        <v>178</v>
      </c>
      <c r="B25" s="214"/>
      <c r="C25" s="214"/>
      <c r="D25" s="214"/>
      <c r="E25" s="214"/>
      <c r="F25" s="214"/>
      <c r="G25" s="214"/>
      <c r="H25" s="214"/>
      <c r="I25" s="1">
        <v>18</v>
      </c>
      <c r="J25" s="132">
        <v>6737</v>
      </c>
      <c r="K25" s="7">
        <v>0</v>
      </c>
    </row>
    <row r="26" spans="1:11" ht="12.75">
      <c r="A26" s="213" t="s">
        <v>179</v>
      </c>
      <c r="B26" s="214"/>
      <c r="C26" s="214"/>
      <c r="D26" s="214"/>
      <c r="E26" s="214"/>
      <c r="F26" s="214"/>
      <c r="G26" s="214"/>
      <c r="H26" s="214"/>
      <c r="I26" s="1">
        <v>19</v>
      </c>
      <c r="J26" s="132">
        <v>33182759</v>
      </c>
      <c r="K26" s="7">
        <v>82857906</v>
      </c>
    </row>
    <row r="27" spans="1:11" ht="12.75">
      <c r="A27" s="216" t="s">
        <v>166</v>
      </c>
      <c r="B27" s="217"/>
      <c r="C27" s="217"/>
      <c r="D27" s="217"/>
      <c r="E27" s="217"/>
      <c r="F27" s="217"/>
      <c r="G27" s="217"/>
      <c r="H27" s="217"/>
      <c r="I27" s="1">
        <v>20</v>
      </c>
      <c r="J27" s="130">
        <f>J22+J23+J24+J25+J26</f>
        <v>42457485</v>
      </c>
      <c r="K27" s="128">
        <f>K22+K23+K24+K25+K26</f>
        <v>86806343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132"/>
      <c r="K28" s="7"/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132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132">
        <v>205840566</v>
      </c>
      <c r="K30" s="7">
        <v>0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130">
        <f>J28+J29+J30</f>
        <v>205840566</v>
      </c>
      <c r="K31" s="128">
        <f>K28+K29+K30</f>
        <v>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130">
        <f>IF(J27&gt;J31,J27-J31,0)</f>
        <v>0</v>
      </c>
      <c r="K32" s="128">
        <f>IF(K27&gt;K31,K27-K31,0)</f>
        <v>86806343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130">
        <f>IF(J31&gt;J27,J31-J27,0)</f>
        <v>163383081</v>
      </c>
      <c r="K33" s="126">
        <f>IF(K31&gt;K27,K31-K27,0)</f>
        <v>0</v>
      </c>
    </row>
    <row r="34" spans="1:11" ht="12.75">
      <c r="A34" s="205" t="s">
        <v>158</v>
      </c>
      <c r="B34" s="206"/>
      <c r="C34" s="206"/>
      <c r="D34" s="206"/>
      <c r="E34" s="206"/>
      <c r="F34" s="206"/>
      <c r="G34" s="206"/>
      <c r="H34" s="206"/>
      <c r="I34" s="262"/>
      <c r="J34" s="262"/>
      <c r="K34" s="263"/>
    </row>
    <row r="35" spans="1:11" ht="12.75">
      <c r="A35" s="213" t="s">
        <v>171</v>
      </c>
      <c r="B35" s="214"/>
      <c r="C35" s="214"/>
      <c r="D35" s="214"/>
      <c r="E35" s="214"/>
      <c r="F35" s="214"/>
      <c r="G35" s="214"/>
      <c r="H35" s="214"/>
      <c r="I35" s="1">
        <v>27</v>
      </c>
      <c r="J35" s="132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132">
        <v>227865276</v>
      </c>
      <c r="K36" s="7">
        <v>90836761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132">
        <v>188948067</v>
      </c>
      <c r="K37" s="7">
        <v>55875215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130">
        <f>SUM(J35:J37)</f>
        <v>416813343</v>
      </c>
      <c r="K38" s="128">
        <f>SUM(K35:K37)</f>
        <v>146711976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132">
        <v>188195707</v>
      </c>
      <c r="K39" s="7">
        <v>24769507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132"/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132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132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132">
        <v>51543875</v>
      </c>
      <c r="K43" s="7">
        <v>147588319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130">
        <f>SUM(J39:J43)</f>
        <v>239739582</v>
      </c>
      <c r="K44" s="128">
        <f>SUM(K39:K43)</f>
        <v>172357826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130">
        <f>IF(J38&gt;J44,J38-J44,0)</f>
        <v>177073761</v>
      </c>
      <c r="K45" s="128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130">
        <f>IF(J44&gt;J38,J44-J38,0)</f>
        <v>0</v>
      </c>
      <c r="K46" s="128">
        <f>IF(K44&gt;K38,K44-K38,0)</f>
        <v>25645850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IF(J19-J20+J32-J33+J45-J46&gt;0,J19-J20+J32-J33+J45-J46,0)</f>
        <v>0</v>
      </c>
      <c r="K47" s="7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IF(J20-J19+J33-J32+J46-J45&gt;0,J20-J19+J33-J32+J46-J45,0)</f>
        <v>487824</v>
      </c>
      <c r="K48" s="7">
        <f>IF(K20-K19+K33-K32+K46-K45&gt;0,K20-K19+K33-K32+K46-K45,0)</f>
        <v>4129564</v>
      </c>
    </row>
    <row r="49" spans="1:11" ht="12.75">
      <c r="A49" s="213" t="s">
        <v>159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5540978</v>
      </c>
      <c r="K49" s="7">
        <v>5053154</v>
      </c>
    </row>
    <row r="50" spans="1:11" ht="12.75">
      <c r="A50" s="213" t="s">
        <v>172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f>J47</f>
        <v>0</v>
      </c>
      <c r="K50" s="7">
        <f>K47</f>
        <v>0</v>
      </c>
    </row>
    <row r="51" spans="1:11" ht="12.75">
      <c r="A51" s="213" t="s">
        <v>173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J48</f>
        <v>487824</v>
      </c>
      <c r="K51" s="7">
        <f>K48</f>
        <v>4129564</v>
      </c>
    </row>
    <row r="52" spans="1:11" ht="12.75">
      <c r="A52" s="219" t="s">
        <v>174</v>
      </c>
      <c r="B52" s="220"/>
      <c r="C52" s="220"/>
      <c r="D52" s="220"/>
      <c r="E52" s="220"/>
      <c r="F52" s="220"/>
      <c r="G52" s="220"/>
      <c r="H52" s="220"/>
      <c r="I52" s="4">
        <v>44</v>
      </c>
      <c r="J52" s="64">
        <f>J49+J50-J51</f>
        <v>5053154</v>
      </c>
      <c r="K52" s="60">
        <f>K49+K50-K51</f>
        <v>923590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1:J6 J13 L1:IV65536 K1:K21 J18:J21 K27:K65536 J27 J50:J65536 J38 J44:J48 J31:J34"/>
    <dataValidation type="whole" operator="notEqual" allowBlank="1" showInputMessage="1" showErrorMessage="1" errorTitle="Pogrešan unos" error="Mogu se unijeti samo cjelobrojne vrijednosti." sqref="J49 J7:J12 J14:J17 J22:K26 J28:J30 J35:J37 J39:J43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276</v>
      </c>
      <c r="J4" s="66" t="s">
        <v>316</v>
      </c>
      <c r="K4" s="66" t="s">
        <v>317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280</v>
      </c>
      <c r="K5" s="72" t="s">
        <v>281</v>
      </c>
    </row>
    <row r="6" spans="1:11" ht="12.75">
      <c r="A6" s="205" t="s">
        <v>154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196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6" t="s">
        <v>195</v>
      </c>
      <c r="B12" s="217"/>
      <c r="C12" s="217"/>
      <c r="D12" s="217"/>
      <c r="E12" s="217"/>
      <c r="F12" s="217"/>
      <c r="G12" s="217"/>
      <c r="H12" s="21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6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5" t="s">
        <v>157</v>
      </c>
      <c r="B22" s="206"/>
      <c r="C22" s="206"/>
      <c r="D22" s="206"/>
      <c r="E22" s="206"/>
      <c r="F22" s="206"/>
      <c r="G22" s="206"/>
      <c r="H22" s="206"/>
      <c r="I22" s="262"/>
      <c r="J22" s="262"/>
      <c r="K22" s="263"/>
    </row>
    <row r="23" spans="1:11" ht="12.75">
      <c r="A23" s="213" t="s">
        <v>163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164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318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319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165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5" t="s">
        <v>158</v>
      </c>
      <c r="B35" s="206"/>
      <c r="C35" s="206"/>
      <c r="D35" s="206"/>
      <c r="E35" s="206"/>
      <c r="F35" s="206"/>
      <c r="G35" s="206"/>
      <c r="H35" s="206"/>
      <c r="I35" s="262">
        <v>0</v>
      </c>
      <c r="J35" s="262"/>
      <c r="K35" s="263"/>
    </row>
    <row r="36" spans="1:11" ht="12.75">
      <c r="A36" s="213" t="s">
        <v>171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6" t="s">
        <v>160</v>
      </c>
      <c r="B46" s="217"/>
      <c r="C46" s="217"/>
      <c r="D46" s="217"/>
      <c r="E46" s="217"/>
      <c r="F46" s="217"/>
      <c r="G46" s="217"/>
      <c r="H46" s="21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6" t="s">
        <v>161</v>
      </c>
      <c r="B47" s="217"/>
      <c r="C47" s="217"/>
      <c r="D47" s="217"/>
      <c r="E47" s="217"/>
      <c r="F47" s="217"/>
      <c r="G47" s="217"/>
      <c r="H47" s="21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159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172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173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8" t="s">
        <v>174</v>
      </c>
      <c r="B53" s="229"/>
      <c r="C53" s="229"/>
      <c r="D53" s="229"/>
      <c r="E53" s="229"/>
      <c r="F53" s="229"/>
      <c r="G53" s="229"/>
      <c r="H53" s="22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4.57421875" style="75" customWidth="1"/>
    <col min="11" max="11" width="14.28125" style="75" customWidth="1"/>
    <col min="12" max="16384" width="9.140625" style="75" customWidth="1"/>
  </cols>
  <sheetData>
    <row r="1" spans="1:12" ht="12.75">
      <c r="A1" s="290" t="s">
        <v>278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4"/>
    </row>
    <row r="2" spans="1:12" ht="15.75">
      <c r="A2" s="42"/>
      <c r="B2" s="73"/>
      <c r="C2" s="275" t="s">
        <v>279</v>
      </c>
      <c r="D2" s="275"/>
      <c r="E2" s="124" t="s">
        <v>339</v>
      </c>
      <c r="F2" s="43" t="s">
        <v>247</v>
      </c>
      <c r="G2" s="276" t="s">
        <v>341</v>
      </c>
      <c r="H2" s="277"/>
      <c r="I2" s="73"/>
      <c r="J2" s="73"/>
      <c r="K2" s="73"/>
      <c r="L2" s="76"/>
    </row>
    <row r="3" spans="1:11" ht="33.75">
      <c r="A3" s="278" t="s">
        <v>59</v>
      </c>
      <c r="B3" s="278"/>
      <c r="C3" s="278"/>
      <c r="D3" s="278"/>
      <c r="E3" s="278"/>
      <c r="F3" s="278"/>
      <c r="G3" s="278"/>
      <c r="H3" s="278"/>
      <c r="I3" s="79" t="s">
        <v>302</v>
      </c>
      <c r="J3" s="66" t="s">
        <v>338</v>
      </c>
      <c r="K3" s="66" t="s">
        <v>341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1">
        <v>2</v>
      </c>
      <c r="J4" s="80" t="s">
        <v>280</v>
      </c>
      <c r="K4" s="80" t="s">
        <v>281</v>
      </c>
    </row>
    <row r="5" spans="1:11" ht="12.75">
      <c r="A5" s="280" t="s">
        <v>282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170514000</v>
      </c>
      <c r="K5" s="45">
        <v>170514000</v>
      </c>
    </row>
    <row r="6" spans="1:11" ht="12.75">
      <c r="A6" s="280" t="s">
        <v>283</v>
      </c>
      <c r="B6" s="281"/>
      <c r="C6" s="281"/>
      <c r="D6" s="281"/>
      <c r="E6" s="281"/>
      <c r="F6" s="281"/>
      <c r="G6" s="281"/>
      <c r="H6" s="281"/>
      <c r="I6" s="44">
        <v>2</v>
      </c>
      <c r="J6" s="46"/>
      <c r="K6" s="46"/>
    </row>
    <row r="7" spans="1:11" ht="12.75">
      <c r="A7" s="280" t="s">
        <v>284</v>
      </c>
      <c r="B7" s="281"/>
      <c r="C7" s="281"/>
      <c r="D7" s="281"/>
      <c r="E7" s="281"/>
      <c r="F7" s="281"/>
      <c r="G7" s="281"/>
      <c r="H7" s="281"/>
      <c r="I7" s="44">
        <v>3</v>
      </c>
      <c r="J7" s="46">
        <v>69439939</v>
      </c>
      <c r="K7" s="46">
        <v>39744091</v>
      </c>
    </row>
    <row r="8" spans="1:11" ht="12.75">
      <c r="A8" s="280" t="s">
        <v>285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100469690</v>
      </c>
      <c r="K8" s="46">
        <v>0</v>
      </c>
    </row>
    <row r="9" spans="1:11" ht="12.75">
      <c r="A9" s="280" t="s">
        <v>286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-130470435</v>
      </c>
      <c r="K9" s="46">
        <v>-285055085</v>
      </c>
    </row>
    <row r="10" spans="1:11" ht="12.75">
      <c r="A10" s="280" t="s">
        <v>287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1" ht="12.75">
      <c r="A11" s="280" t="s">
        <v>288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289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290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>
        <v>159040495</v>
      </c>
      <c r="K13" s="46">
        <v>117889398</v>
      </c>
    </row>
    <row r="14" spans="1:11" ht="12.75">
      <c r="A14" s="282" t="s">
        <v>291</v>
      </c>
      <c r="B14" s="283"/>
      <c r="C14" s="283"/>
      <c r="D14" s="283"/>
      <c r="E14" s="283"/>
      <c r="F14" s="283"/>
      <c r="G14" s="283"/>
      <c r="H14" s="283"/>
      <c r="I14" s="44">
        <v>10</v>
      </c>
      <c r="J14" s="77">
        <f>SUM(J5:J13)</f>
        <v>368993689</v>
      </c>
      <c r="K14" s="77">
        <f>SUM(K5:K13)</f>
        <v>43092404</v>
      </c>
    </row>
    <row r="15" spans="1:11" ht="12.75">
      <c r="A15" s="280" t="s">
        <v>292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293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/>
      <c r="K16" s="46"/>
    </row>
    <row r="17" spans="1:11" ht="12.75">
      <c r="A17" s="280" t="s">
        <v>294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295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296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297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82" t="s">
        <v>298</v>
      </c>
      <c r="B21" s="283"/>
      <c r="C21" s="283"/>
      <c r="D21" s="283"/>
      <c r="E21" s="283"/>
      <c r="F21" s="283"/>
      <c r="G21" s="283"/>
      <c r="H21" s="283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4" t="s">
        <v>299</v>
      </c>
      <c r="B23" s="285"/>
      <c r="C23" s="285"/>
      <c r="D23" s="285"/>
      <c r="E23" s="285"/>
      <c r="F23" s="285"/>
      <c r="G23" s="285"/>
      <c r="H23" s="285"/>
      <c r="I23" s="47">
        <v>18</v>
      </c>
      <c r="J23" s="45"/>
      <c r="K23" s="45"/>
    </row>
    <row r="24" spans="1:11" ht="17.25" customHeight="1">
      <c r="A24" s="286" t="s">
        <v>300</v>
      </c>
      <c r="B24" s="287"/>
      <c r="C24" s="287"/>
      <c r="D24" s="287"/>
      <c r="E24" s="287"/>
      <c r="F24" s="287"/>
      <c r="G24" s="287"/>
      <c r="H24" s="287"/>
      <c r="I24" s="48">
        <v>19</v>
      </c>
      <c r="J24" s="78"/>
      <c r="K24" s="78"/>
    </row>
    <row r="25" spans="1:11" ht="30" customHeight="1">
      <c r="A25" s="288" t="s">
        <v>301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277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313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 Bozicko</cp:lastModifiedBy>
  <cp:lastPrinted>2019-02-20T12:49:02Z</cp:lastPrinted>
  <dcterms:created xsi:type="dcterms:W3CDTF">2008-10-17T11:51:54Z</dcterms:created>
  <dcterms:modified xsi:type="dcterms:W3CDTF">2019-02-20T14:02:46Z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