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<sst xmlns="http://schemas.openxmlformats.org/spreadsheetml/2006/main" count="399" uniqueCount="347">
  <si>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</si>
  <si>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</si>
  <si>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</si>
  <si>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</si>
  <si>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</si>
  <si>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</si>
  <si>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</si>
  <si>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</si>
  <si>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</si>
  <si>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</si>
  <si>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</si>
  <si>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</si>
  <si>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</si>
  <si>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</si>
  <si>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</si>
  <si>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</si>
  <si>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</si>
  <si>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</si>
  <si>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</si>
  <si>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</si>
  <si>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</si>
  <si>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</si>
  <si>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</si>
  <si>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</si>
  <si>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</si>
  <si>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</si>
  <si>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</si>
  <si>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</si>
  <si>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</si>
  <si>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</si>
  <si>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</si>
  <si>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</si>
  <si>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</si>
  <si>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</si>
  <si>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</si>
  <si>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</si>
  <si>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</si>
  <si>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</si>
  <si>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</si>
  <si>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</si>
  <si>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</si>
  <si>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</si>
  <si>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</si>
  <si>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</si>
  <si>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</si>
  <si>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</si>
  <si>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</si>
  <si>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</si>
  <si>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</si>
  <si>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</si>
  <si>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</si>
  <si>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</si>
  <si>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</si>
  <si>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</si>
  <si>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</si>
  <si>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</si>
  <si>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</si>
  <si>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</si>
  <si>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</si>
  <si>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</si>
  <si>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</si>
  <si>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</si>
  <si>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</si>
  <si>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</si>
  <si>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</si>
  <si>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</si>
  <si>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</si>
  <si>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</si>
  <si>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</si>
  <si>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</si>
  <si>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</si>
  <si>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</si>
  <si>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</si>
  <si>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</si>
  <si>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</si>
  <si>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</si>
  <si>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</si>
  <si>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</si>
  <si>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</si>
  <si>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</si>
  <si>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</si>
  <si>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</si>
  <si>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</si>
  <si>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</si>
  <si>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</si>
  <si>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</si>
  <si>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</si>
  <si>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</si>
  <si>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</si>
  <si>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</si>
  <si>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</si>
  <si>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</si>
  <si>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</si>
  <si>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</si>
  <si>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</si>
  <si>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</si>
  <si>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</si>
  <si>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</si>
  <si>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</si>
  <si>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</si>
  <si>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</si>
  <si>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</si>
  <si>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</si>
  <si>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</si>
  <si>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</si>
  <si>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</si>
  <si>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</si>
  <si>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</si>
  <si>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</si>
  <si>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</si>
  <si>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</si>
  <si>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</si>
  <si>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</si>
  <si>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</si>
  <si>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</si>
  <si>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</si>
  <si>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</si>
  <si>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</si>
  <si>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</si>
  <si>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</si>
  <si>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</si>
  <si>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</si>
  <si>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</si>
  <si>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</si>
  <si>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</si>
  <si>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</si>
  <si>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</si>
  <si>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</si>
  <si>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</si>
  <si>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</si>
  <si>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</si>
  <si>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</si>
  <si>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</si>
  <si>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</si>
  <si>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</si>
  <si>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</si>
  <si>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</si>
  <si>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</si>
  <si>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</si>
  <si>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</si>
  <si>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</si>
  <si>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</si>
  <si>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</si>
  <si>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</si>
  <si>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</si>
  <si>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</si>
  <si>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</si>
  <si>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</si>
  <si>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</si>
  <si>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</si>
  <si>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</si>
  <si>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</si>
  <si>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</si>
  <si>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</si>
  <si>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</si>
  <si>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</si>
  <si>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</si>
  <si>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</si>
  <si>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</si>
  <si>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</si>
  <si>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</si>
  <si>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</si>
  <si>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</si>
  <si>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</si>
  <si>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</si>
  <si>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</si>
  <si>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</si>
  <si>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</si>
  <si>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</si>
  <si>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</si>
  <si>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</si>
  <si>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</si>
  <si>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</si>
  <si>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</si>
  <si>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</si>
  <si>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</si>
  <si>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</si>
  <si>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</si>
  <si>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</si>
  <si>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</si>
  <si>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</si>
  <si>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</si>
  <si>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</si>
  <si>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</si>
  <si>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</si>
  <si>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</si>
  <si>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</si>
  <si>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</si>
  <si>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</si>
  <si>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</si>
  <si>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</si>
  <si>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</si>
  <si>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</si>
  <si>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</si>
  <si>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</si>
  <si>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</si>
  <si>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</si>
  <si>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</si>
  <si>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</si>
  <si>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</si>
  <si>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</si>
  <si>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</si>
  <si>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</si>
  <si>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</si>
  <si>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</si>
  <si>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</si>
  <si>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</si>
  <si>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</si>
  <si>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</si>
  <si>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</si>
  <si>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</si>
  <si>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</si>
  <si>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</si>
  <si>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</si>
  <si>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</si>
  <si>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</si>
  <si>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</si>
  <si>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</si>
  <si>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</si>
  <si>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</si>
  <si>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</si>
  <si>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</si>
  <si>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</si>
  <si>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</si>
  <si>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</si>
  <si>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</si>
  <si>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</si>
  <si>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</si>
  <si>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</si>
  <si>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</si>
  <si>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</si>
  <si>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</si>
  <si>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</si>
  <si>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</si>
  <si>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</si>
  <si>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</si>
  <si>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</si>
  <si>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</si>
  <si>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</si>
  <si>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</si>
  <si>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</si>
  <si>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</si>
  <si>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</si>
  <si>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</si>
  <si>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</si>
  <si>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</si>
  <si>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</si>
  <si>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</si>
  <si>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</si>
  <si>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</si>
  <si>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</si>
  <si>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</si>
  <si>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</si>
  <si>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</si>
  <si>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</si>
  <si>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</si>
  <si>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</si>
  <si>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</si>
  <si>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</si>
  <si>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</si>
  <si>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</si>
  <si>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</si>
  <si>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</si>
  <si>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</si>
  <si>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</si>
  <si>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</si>
  <si>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</si>
  <si>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</si>
  <si>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</si>
  <si>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</si>
  <si>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</si>
  <si>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</si>
  <si>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</si>
  <si>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</si>
  <si>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</si>
  <si>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</si>
  <si>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</si>
  <si>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</si>
  <si>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</si>
  <si>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</si>
  <si>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</si>
  <si>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</si>
  <si>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</si>
  <si>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</si>
  <si>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</si>
  <si>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</si>
  <si>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</si>
  <si>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</si>
  <si>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</si>
  <si>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</si>
  <si>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</si>
  <si>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</si>
  <si>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</si>
  <si>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</si>
  <si>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</si>
  <si>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</si>
  <si>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</si>
  <si>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</si>
  <si>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</si>
  <si>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</si>
  <si>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</si>
  <si>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</si>
  <si>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</si>
  <si>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</si>
  <si>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</si>
  <si>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</si>
  <si>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</si>
  <si>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</si>
  <si>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</si>
  <si>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</si>
  <si>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</si>
  <si>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</si>
  <si>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</si>
  <si>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</si>
  <si>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</si>
  <si>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</si>
  <si>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</si>
  <si>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</si>
  <si>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</si>
  <si>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</si>
  <si>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</si>
  <si>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080034838</t>
  </si>
  <si>
    <t>73037001250</t>
  </si>
  <si>
    <t>TEHNIKA d.d.</t>
  </si>
  <si>
    <t>ZAGREB</t>
  </si>
  <si>
    <t>ULICA GRADA VUKOVARA 274</t>
  </si>
  <si>
    <t>franjo.katic@tehnika.hr</t>
  </si>
  <si>
    <t>www.tehnika.hr</t>
  </si>
  <si>
    <t>GRAD ZAGREB</t>
  </si>
  <si>
    <t>NE</t>
  </si>
  <si>
    <t>4120</t>
  </si>
  <si>
    <t>01 6187 697</t>
  </si>
  <si>
    <t>Obveznik: Tehnika d.d. (matica)</t>
  </si>
  <si>
    <t>Zlatko Sirovec, struč.spec.ing.građ.</t>
  </si>
  <si>
    <t>Franjo Katić</t>
  </si>
  <si>
    <t>01 6301 153</t>
  </si>
  <si>
    <t>01.01.2018.</t>
  </si>
  <si>
    <t xml:space="preserve">                                           </t>
  </si>
  <si>
    <t>Prethodna godina 31.12.2017.</t>
  </si>
  <si>
    <t>1.1.2018.</t>
  </si>
  <si>
    <t>30.09.2018.</t>
  </si>
  <si>
    <t>stanje na dan   30.09.2018.</t>
  </si>
  <si>
    <t>u razdoblju  01.01.2018.  do  30.09.2018.</t>
  </si>
  <si>
    <t>Prethodno razdoblje 30.09.2017.</t>
  </si>
  <si>
    <t>Tekuće razdoblje 30.09.2018.</t>
  </si>
  <si>
    <t>u razdoblju 01.01.2018. do 30.09.2018.</t>
  </si>
  <si>
    <t>Tekuća godina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</si>
</sst>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vertical="top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3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franjo.katic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H75" sqref="H7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245</v>
      </c>
      <c r="B1" s="147"/>
      <c r="C1" s="14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5" t="s">
        <v>246</v>
      </c>
      <c r="B2" s="186"/>
      <c r="C2" s="186"/>
      <c r="D2" s="187"/>
      <c r="E2" s="117" t="s">
        <v>336</v>
      </c>
      <c r="F2" s="12"/>
      <c r="G2" s="13" t="s">
        <v>247</v>
      </c>
      <c r="H2" s="117" t="s">
        <v>340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8" t="s">
        <v>314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248</v>
      </c>
      <c r="B6" s="136"/>
      <c r="C6" s="152" t="s">
        <v>320</v>
      </c>
      <c r="D6" s="15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1" t="s">
        <v>249</v>
      </c>
      <c r="B8" s="192"/>
      <c r="C8" s="152" t="s">
        <v>321</v>
      </c>
      <c r="D8" s="15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250</v>
      </c>
      <c r="B10" s="183"/>
      <c r="C10" s="152" t="s">
        <v>322</v>
      </c>
      <c r="D10" s="15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251</v>
      </c>
      <c r="B12" s="136"/>
      <c r="C12" s="154" t="s">
        <v>323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252</v>
      </c>
      <c r="B14" s="136"/>
      <c r="C14" s="181">
        <v>10000</v>
      </c>
      <c r="D14" s="182"/>
      <c r="E14" s="16"/>
      <c r="F14" s="154" t="s">
        <v>324</v>
      </c>
      <c r="G14" s="179"/>
      <c r="H14" s="179"/>
      <c r="I14" s="18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253</v>
      </c>
      <c r="B16" s="136"/>
      <c r="C16" s="154" t="s">
        <v>325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254</v>
      </c>
      <c r="B18" s="136"/>
      <c r="C18" s="175" t="s">
        <v>326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255</v>
      </c>
      <c r="B20" s="136"/>
      <c r="C20" s="175" t="s">
        <v>327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256</v>
      </c>
      <c r="B22" s="136"/>
      <c r="C22" s="118">
        <v>133</v>
      </c>
      <c r="D22" s="154" t="s">
        <v>324</v>
      </c>
      <c r="E22" s="165"/>
      <c r="F22" s="166"/>
      <c r="G22" s="135"/>
      <c r="H22" s="17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257</v>
      </c>
      <c r="B24" s="136"/>
      <c r="C24" s="118">
        <v>21</v>
      </c>
      <c r="D24" s="154" t="s">
        <v>328</v>
      </c>
      <c r="E24" s="165"/>
      <c r="F24" s="165"/>
      <c r="G24" s="166"/>
      <c r="H24" s="51" t="s">
        <v>258</v>
      </c>
      <c r="I24" s="119">
        <v>568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315</v>
      </c>
      <c r="I25" s="126"/>
      <c r="J25" s="10"/>
      <c r="K25" s="10"/>
      <c r="L25" s="10"/>
    </row>
    <row r="26" spans="1:12" ht="12.75">
      <c r="A26" s="135" t="s">
        <v>259</v>
      </c>
      <c r="B26" s="136"/>
      <c r="C26" s="120" t="s">
        <v>329</v>
      </c>
      <c r="D26" s="25"/>
      <c r="E26" s="33"/>
      <c r="F26" s="24"/>
      <c r="G26" s="167" t="s">
        <v>260</v>
      </c>
      <c r="H26" s="136"/>
      <c r="I26" s="121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261</v>
      </c>
      <c r="B28" s="169"/>
      <c r="C28" s="170"/>
      <c r="D28" s="170"/>
      <c r="E28" s="171" t="s">
        <v>262</v>
      </c>
      <c r="F28" s="172"/>
      <c r="G28" s="172"/>
      <c r="H28" s="173" t="s">
        <v>263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2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0"/>
      <c r="B37" s="30"/>
      <c r="C37" s="157"/>
      <c r="D37" s="158"/>
      <c r="E37" s="16"/>
      <c r="F37" s="157"/>
      <c r="G37" s="158"/>
      <c r="H37" s="16"/>
      <c r="I37" s="93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0" t="s">
        <v>264</v>
      </c>
      <c r="B44" s="131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0"/>
      <c r="B45" s="30"/>
      <c r="C45" s="157"/>
      <c r="D45" s="158"/>
      <c r="E45" s="16"/>
      <c r="F45" s="157"/>
      <c r="G45" s="159"/>
      <c r="H45" s="35"/>
      <c r="I45" s="104"/>
      <c r="J45" s="10"/>
      <c r="K45" s="10"/>
      <c r="L45" s="10"/>
    </row>
    <row r="46" spans="1:12" ht="12.75">
      <c r="A46" s="130" t="s">
        <v>265</v>
      </c>
      <c r="B46" s="131"/>
      <c r="C46" s="154" t="s">
        <v>334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2"/>
      <c r="B47" s="22"/>
      <c r="C47" s="21" t="s">
        <v>266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0" t="s">
        <v>267</v>
      </c>
      <c r="B48" s="131"/>
      <c r="C48" s="145" t="s">
        <v>335</v>
      </c>
      <c r="D48" s="133"/>
      <c r="E48" s="134"/>
      <c r="F48" s="16"/>
      <c r="G48" s="51" t="s">
        <v>268</v>
      </c>
      <c r="H48" s="145" t="s">
        <v>331</v>
      </c>
      <c r="I48" s="13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254</v>
      </c>
      <c r="B50" s="131"/>
      <c r="C50" s="132" t="s">
        <v>326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5" t="s">
        <v>269</v>
      </c>
      <c r="B52" s="136"/>
      <c r="C52" s="137" t="s">
        <v>333</v>
      </c>
      <c r="D52" s="138"/>
      <c r="E52" s="138"/>
      <c r="F52" s="138"/>
      <c r="G52" s="138"/>
      <c r="H52" s="138"/>
      <c r="I52" s="139"/>
      <c r="J52" s="10"/>
      <c r="K52" s="10"/>
      <c r="L52" s="10"/>
    </row>
    <row r="53" spans="1:12" ht="12.75">
      <c r="A53" s="105"/>
      <c r="B53" s="20"/>
      <c r="C53" s="148" t="s">
        <v>270</v>
      </c>
      <c r="D53" s="148"/>
      <c r="E53" s="148"/>
      <c r="F53" s="148"/>
      <c r="G53" s="148"/>
      <c r="H53" s="148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0" t="s">
        <v>271</v>
      </c>
      <c r="C55" s="141"/>
      <c r="D55" s="141"/>
      <c r="E55" s="14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2" t="s">
        <v>303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5"/>
      <c r="B57" s="142" t="s">
        <v>304</v>
      </c>
      <c r="C57" s="143"/>
      <c r="D57" s="143"/>
      <c r="E57" s="143"/>
      <c r="F57" s="143"/>
      <c r="G57" s="143"/>
      <c r="H57" s="143"/>
      <c r="I57" s="107"/>
      <c r="J57" s="10"/>
      <c r="K57" s="10"/>
      <c r="L57" s="10"/>
    </row>
    <row r="58" spans="1:12" ht="12.75">
      <c r="A58" s="105"/>
      <c r="B58" s="142" t="s">
        <v>305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5"/>
      <c r="B59" s="142" t="s">
        <v>306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273</v>
      </c>
      <c r="F62" s="33"/>
      <c r="G62" s="149" t="s">
        <v>274</v>
      </c>
      <c r="H62" s="150"/>
      <c r="I62" s="151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28"/>
      <c r="H63" s="129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0" r:id="rId3" display="franjo.katic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A74" sqref="A74:H74"/>
    </sheetView>
  </sheetViews>
  <sheetFormatPr defaultColWidth="9.140625" defaultRowHeight="12.75"/>
  <cols>
    <col min="1" max="9" width="9.1406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03" t="s">
        <v>151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332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275</v>
      </c>
      <c r="J4" s="59" t="s">
        <v>316</v>
      </c>
      <c r="K4" s="60" t="s">
        <v>317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7">
        <v>2</v>
      </c>
      <c r="J5" s="56">
        <v>3</v>
      </c>
      <c r="K5" s="56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511513023</v>
      </c>
      <c r="K8" s="53">
        <f>K9+K16+K26+K35+K39</f>
        <v>469794190</v>
      </c>
    </row>
    <row r="9" spans="1:11" ht="12.75">
      <c r="A9" s="211" t="s">
        <v>202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13690</v>
      </c>
      <c r="K9" s="53">
        <f>SUM(K10:K15)</f>
        <v>8407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13690</v>
      </c>
      <c r="K11" s="7">
        <v>8407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205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206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207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203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276651577</v>
      </c>
      <c r="K16" s="53">
        <f>SUM(K17:K25)</f>
        <v>245057137</v>
      </c>
    </row>
    <row r="17" spans="1:11" ht="12.75">
      <c r="A17" s="211" t="s">
        <v>208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187963654</v>
      </c>
      <c r="K17" s="7">
        <v>171849464</v>
      </c>
    </row>
    <row r="18" spans="1:11" ht="12.75">
      <c r="A18" s="211" t="s">
        <v>244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65692971</v>
      </c>
      <c r="K18" s="7">
        <v>55087388</v>
      </c>
    </row>
    <row r="19" spans="1:11" ht="12.75">
      <c r="A19" s="211" t="s">
        <v>209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18832206</v>
      </c>
      <c r="K19" s="7">
        <v>15533172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3922087</v>
      </c>
      <c r="K20" s="7">
        <v>2241322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240659</v>
      </c>
      <c r="K23" s="7">
        <v>345791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187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234847756</v>
      </c>
      <c r="K26" s="53">
        <f>SUM(K27:K34)</f>
        <v>224728646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170571004</v>
      </c>
      <c r="K27" s="7">
        <v>165148704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6129405</v>
      </c>
      <c r="K28" s="7">
        <v>6265869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4341216</v>
      </c>
      <c r="K29" s="7">
        <v>2130994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53648344</v>
      </c>
      <c r="K32" s="7">
        <v>51027175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157787</v>
      </c>
      <c r="K33" s="7">
        <v>155904</v>
      </c>
    </row>
    <row r="34" spans="1:11" ht="12.75">
      <c r="A34" s="211" t="s">
        <v>180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181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SUM(J36+J37+J38)</f>
        <v>0</v>
      </c>
      <c r="K35" s="53">
        <f>SUM(K36+K37+K38)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182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0" t="s">
        <v>237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257831533</v>
      </c>
      <c r="K40" s="53">
        <f>K41+K49+K56+K64</f>
        <v>191428547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124876501</v>
      </c>
      <c r="K41" s="53">
        <f>SUM(K42:K48)</f>
        <v>77672698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20940523</v>
      </c>
      <c r="K42" s="53">
        <v>5452273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61399047</v>
      </c>
      <c r="K43" s="7">
        <v>31019443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16737136</v>
      </c>
      <c r="K44" s="7">
        <v>16475261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2273345</v>
      </c>
      <c r="K45" s="7">
        <v>1515279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22337923</v>
      </c>
      <c r="K46" s="7">
        <v>22021915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1188527</v>
      </c>
      <c r="K47" s="7">
        <v>1188527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90260640</v>
      </c>
      <c r="K49" s="53">
        <f>SUM(K50:K55)</f>
        <v>71030039</v>
      </c>
    </row>
    <row r="50" spans="1:11" ht="12.75">
      <c r="A50" s="211" t="s">
        <v>197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3185743</v>
      </c>
      <c r="K50" s="7">
        <v>2806077</v>
      </c>
    </row>
    <row r="51" spans="1:11" ht="12.75">
      <c r="A51" s="211" t="s">
        <v>198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80170389</v>
      </c>
      <c r="K51" s="7">
        <v>61183963</v>
      </c>
    </row>
    <row r="52" spans="1:11" ht="12.75">
      <c r="A52" s="211" t="s">
        <v>199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200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148679</v>
      </c>
      <c r="K53" s="7">
        <v>102458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3067957</v>
      </c>
      <c r="K54" s="7">
        <v>2670276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3687872</v>
      </c>
      <c r="K55" s="7">
        <v>4267265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37641238</v>
      </c>
      <c r="K56" s="53">
        <f>SUM(K57:K63)</f>
        <v>39271188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23004780</v>
      </c>
      <c r="K58" s="7">
        <v>21193669</v>
      </c>
    </row>
    <row r="59" spans="1:11" ht="12.75">
      <c r="A59" s="211" t="s">
        <v>239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14636458</v>
      </c>
      <c r="K62" s="7">
        <v>18077519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204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5053154</v>
      </c>
      <c r="K64" s="7">
        <v>3454622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111881260</v>
      </c>
      <c r="K65" s="7">
        <v>143073364</v>
      </c>
    </row>
    <row r="66" spans="1:11" ht="12.75">
      <c r="A66" s="200" t="s">
        <v>238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881225816</v>
      </c>
      <c r="K66" s="53">
        <f>K7+K8+K40+K65</f>
        <v>804296101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188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368993689</v>
      </c>
      <c r="K69" s="54">
        <f>K70+K71+K72+K78+K79+K82+K85</f>
        <v>228072363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170514000</v>
      </c>
      <c r="K70" s="7">
        <v>170514000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0</v>
      </c>
      <c r="K71" s="7">
        <v>0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69439939</v>
      </c>
      <c r="K72" s="53">
        <f>K73+K74-K75+K76+K77</f>
        <v>69439939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8525700</v>
      </c>
      <c r="K73" s="7">
        <v>8525700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17665347</v>
      </c>
      <c r="K74" s="7">
        <v>17665347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17665347</v>
      </c>
      <c r="K75" s="7">
        <v>17665347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60914239</v>
      </c>
      <c r="K77" s="7">
        <v>60914239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159040495</v>
      </c>
      <c r="K78" s="7">
        <v>117889398</v>
      </c>
    </row>
    <row r="79" spans="1:11" ht="12.75">
      <c r="A79" s="211" t="s">
        <v>235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100469690</v>
      </c>
      <c r="K79" s="53">
        <f>K80-K81</f>
        <v>-29576677</v>
      </c>
    </row>
    <row r="80" spans="1:11" ht="12.75">
      <c r="A80" s="220" t="s">
        <v>167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100469690</v>
      </c>
      <c r="K80" s="7"/>
    </row>
    <row r="81" spans="1:11" ht="12.75">
      <c r="A81" s="220" t="s">
        <v>168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>
        <v>29576677</v>
      </c>
    </row>
    <row r="82" spans="1:11" ht="12.75">
      <c r="A82" s="211" t="s">
        <v>236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-130470435</v>
      </c>
      <c r="K82" s="53">
        <f>K83-K84</f>
        <v>-100194297</v>
      </c>
    </row>
    <row r="83" spans="1:11" ht="12.75">
      <c r="A83" s="220" t="s">
        <v>169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170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130470435</v>
      </c>
      <c r="K84" s="7">
        <v>100194297</v>
      </c>
    </row>
    <row r="85" spans="1:11" ht="12.75">
      <c r="A85" s="211" t="s">
        <v>337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39371621</v>
      </c>
      <c r="K86" s="53">
        <f>SUM(K87:K89)</f>
        <v>37766863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4471000</v>
      </c>
      <c r="K87" s="7">
        <v>4471000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34900621</v>
      </c>
      <c r="K89" s="7">
        <v>33295863</v>
      </c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102848258</v>
      </c>
      <c r="K90" s="53">
        <f>SUM(K91:K99)</f>
        <v>127743088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240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28176180</v>
      </c>
      <c r="K92" s="7">
        <v>27840056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74669052</v>
      </c>
      <c r="K93" s="7">
        <v>74025536</v>
      </c>
    </row>
    <row r="94" spans="1:11" ht="12.75">
      <c r="A94" s="211" t="s">
        <v>241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242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243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3026</v>
      </c>
      <c r="K99" s="7">
        <v>25877496</v>
      </c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363638220</v>
      </c>
      <c r="K100" s="53">
        <f>SUM(K101:K112)</f>
        <v>367029847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31576494</v>
      </c>
      <c r="K101" s="7">
        <v>65481212</v>
      </c>
    </row>
    <row r="102" spans="1:11" ht="12.75">
      <c r="A102" s="211" t="s">
        <v>240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43947927</v>
      </c>
      <c r="K102" s="7">
        <v>38074385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37637276</v>
      </c>
      <c r="K103" s="7">
        <v>39728633</v>
      </c>
    </row>
    <row r="104" spans="1:11" ht="12.75">
      <c r="A104" s="211" t="s">
        <v>241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105180650</v>
      </c>
      <c r="K104" s="7">
        <v>116447042</v>
      </c>
    </row>
    <row r="105" spans="1:11" ht="12.75">
      <c r="A105" s="211" t="s">
        <v>242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131460009</v>
      </c>
      <c r="K105" s="7">
        <v>84688525</v>
      </c>
    </row>
    <row r="106" spans="1:11" ht="12.75">
      <c r="A106" s="211" t="s">
        <v>243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1875830</v>
      </c>
      <c r="K106" s="7">
        <v>602984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4714237</v>
      </c>
      <c r="K108" s="7">
        <v>6501173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4996432</v>
      </c>
      <c r="K109" s="7">
        <v>11564034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368976</v>
      </c>
      <c r="K110" s="7">
        <v>368976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1880389</v>
      </c>
      <c r="K112" s="7">
        <v>3572883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6374028</v>
      </c>
      <c r="K113" s="7">
        <v>43683940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881225816</v>
      </c>
      <c r="K114" s="53">
        <f>K69+K86+K90+K100+K113</f>
        <v>804296101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</row>
    <row r="116" spans="1:11" ht="12.75">
      <c r="A116" s="217" t="s">
        <v>307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183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308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J26:K26 A1:I65536 J1:K10 J12:K16 K49 K35:K41 J114:J65536 J48:J49 L1:IV65536 J66:J76 J79:K79 J81:J82 J84:J86 J56 J100 J34:J41 K56:K57 J90:K90 K66:K78 K80:K89 K91:K65536"/>
    <dataValidation type="whole" operator="greaterThanOrEqual" allowBlank="1" showInputMessage="1" showErrorMessage="1" errorTitle="Pogrešan unos" error="Mogu se unijeti samo cjelobrojne pozitivne vrijednosti." sqref="J91:J99 J11:K11 K27:K34 K42:K48 K58:K65 J42:J47 J27:J33 J101:J113 J77 J57:J65 J80 J83 J87:J89 J17:K25 J50:K5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0">
      <selection activeCell="N39" sqref="N39"/>
    </sheetView>
  </sheetViews>
  <sheetFormatPr defaultColWidth="9.140625" defaultRowHeight="12.75"/>
  <cols>
    <col min="1" max="9" width="9.140625" style="52" customWidth="1"/>
    <col min="10" max="10" width="13.421875" style="52" customWidth="1"/>
    <col min="11" max="11" width="10.8515625" style="52" customWidth="1"/>
    <col min="12" max="12" width="11.00390625" style="52" customWidth="1"/>
    <col min="13" max="13" width="11.140625" style="52" customWidth="1"/>
    <col min="14" max="16384" width="9.140625" style="52" customWidth="1"/>
  </cols>
  <sheetData>
    <row r="1" spans="1:13" ht="12.7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8" t="s">
        <v>332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276</v>
      </c>
      <c r="J4" s="240" t="s">
        <v>343</v>
      </c>
      <c r="K4" s="240"/>
      <c r="L4" s="240" t="s">
        <v>344</v>
      </c>
      <c r="M4" s="240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459518692</v>
      </c>
      <c r="K7" s="54">
        <f>SUM(K8:K9)</f>
        <v>201171983</v>
      </c>
      <c r="L7" s="54">
        <f>SUM(L8:L9)</f>
        <v>254328424</v>
      </c>
      <c r="M7" s="54">
        <f>SUM(M8:M9)</f>
        <v>53757187</v>
      </c>
    </row>
    <row r="8" spans="1:13" ht="12.75">
      <c r="A8" s="200" t="s">
        <v>150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428264079</v>
      </c>
      <c r="K8" s="7">
        <v>189328700</v>
      </c>
      <c r="L8" s="7">
        <v>228722061</v>
      </c>
      <c r="M8" s="7">
        <f>L8-180258470</f>
        <v>48463591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31254613</v>
      </c>
      <c r="K9" s="7">
        <v>11843283</v>
      </c>
      <c r="L9" s="7">
        <v>25606363</v>
      </c>
      <c r="M9" s="7">
        <f>L9-20312767</f>
        <v>5293596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472865528</v>
      </c>
      <c r="K10" s="53">
        <f>K11+K12+K16+K20+K21+K22+K25+K26</f>
        <v>202290424</v>
      </c>
      <c r="L10" s="53">
        <f>L11+L12+L16+L20+L21+L22+L25+L26</f>
        <v>340946435</v>
      </c>
      <c r="M10" s="53">
        <f>M11+M12+M16+M20+M21+M22+M25+M26</f>
        <v>125991847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11708409</v>
      </c>
      <c r="K11" s="7">
        <v>2319000</v>
      </c>
      <c r="L11" s="7">
        <v>30001704</v>
      </c>
      <c r="M11" s="7">
        <f>L11-25620638</f>
        <v>4381066</v>
      </c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309782456</v>
      </c>
      <c r="K12" s="53">
        <f>SUM(K13:K15)</f>
        <v>173293440</v>
      </c>
      <c r="L12" s="53">
        <f>SUM(L13:L15)</f>
        <v>175614553</v>
      </c>
      <c r="M12" s="53">
        <f>SUM(M13:M15)</f>
        <v>50754735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76119456</v>
      </c>
      <c r="K13" s="7">
        <v>23451786</v>
      </c>
      <c r="L13" s="7">
        <v>37944666</v>
      </c>
      <c r="M13" s="7">
        <f>L13-16530004</f>
        <v>21414662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16276823</v>
      </c>
      <c r="K14" s="7">
        <v>5638787</v>
      </c>
      <c r="L14" s="7">
        <v>4346986</v>
      </c>
      <c r="M14" s="7">
        <f>L14-3549687</f>
        <v>797299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217386177</v>
      </c>
      <c r="K15" s="7">
        <v>144202867</v>
      </c>
      <c r="L15" s="7">
        <v>133322901</v>
      </c>
      <c r="M15" s="7">
        <f>L15-104780127</f>
        <v>28542774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62331380</v>
      </c>
      <c r="K16" s="53">
        <f>SUM(K17:K19)</f>
        <v>20979586</v>
      </c>
      <c r="L16" s="53">
        <f>SUM(L17:L19)</f>
        <v>54984620</v>
      </c>
      <c r="M16" s="53">
        <f>SUM(M17:M19)</f>
        <v>16996863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39345595</v>
      </c>
      <c r="K17" s="7">
        <v>13786909</v>
      </c>
      <c r="L17" s="7">
        <v>33627550</v>
      </c>
      <c r="M17" s="7">
        <f>L17-23136789</f>
        <v>10490761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14344391</v>
      </c>
      <c r="K18" s="7">
        <v>4259211</v>
      </c>
      <c r="L18" s="7">
        <v>13831996</v>
      </c>
      <c r="M18" s="7">
        <f>L18-9635787</f>
        <v>4196209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8641394</v>
      </c>
      <c r="K19" s="7">
        <v>2933466</v>
      </c>
      <c r="L19" s="7">
        <v>7525074</v>
      </c>
      <c r="M19" s="7">
        <f>L19-5215181</f>
        <v>2309893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6864633</v>
      </c>
      <c r="K20" s="7">
        <v>2045185</v>
      </c>
      <c r="L20" s="7">
        <v>5839193</v>
      </c>
      <c r="M20" s="7">
        <f>L20-4073690</f>
        <v>1765503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23572133</v>
      </c>
      <c r="K21" s="7">
        <v>7531234</v>
      </c>
      <c r="L21" s="7">
        <v>19627790</v>
      </c>
      <c r="M21" s="7">
        <f>L21-12411238</f>
        <v>7216552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127826</v>
      </c>
      <c r="K22" s="53">
        <f>SUM(K23:K24)</f>
        <v>-31532</v>
      </c>
      <c r="L22" s="53">
        <f>SUM(L23:L24)</f>
        <v>21195400</v>
      </c>
      <c r="M22" s="53">
        <f>SUM(M23:M24)</f>
        <v>21165498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127826</v>
      </c>
      <c r="K24" s="7">
        <v>-31532</v>
      </c>
      <c r="L24" s="7">
        <v>21195400</v>
      </c>
      <c r="M24" s="7">
        <f>L24-29902</f>
        <v>21165498</v>
      </c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57170003</v>
      </c>
      <c r="K25" s="7">
        <v>-4095298</v>
      </c>
      <c r="L25" s="7">
        <v>0</v>
      </c>
      <c r="M25" s="7">
        <v>-263851</v>
      </c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1308688</v>
      </c>
      <c r="K26" s="7">
        <v>248809</v>
      </c>
      <c r="L26" s="7">
        <v>33683175</v>
      </c>
      <c r="M26" s="7">
        <f>L26-9707694</f>
        <v>23975481</v>
      </c>
    </row>
    <row r="27" spans="1:13" ht="12.75">
      <c r="A27" s="200" t="s">
        <v>210</v>
      </c>
      <c r="B27" s="201"/>
      <c r="C27" s="201"/>
      <c r="D27" s="201"/>
      <c r="E27" s="201"/>
      <c r="F27" s="201"/>
      <c r="G27" s="201"/>
      <c r="H27" s="202"/>
      <c r="I27" s="1">
        <v>131</v>
      </c>
      <c r="J27" s="125">
        <f>SUM(J28:J32)</f>
        <v>9744936</v>
      </c>
      <c r="K27" s="125">
        <f>SUM(K28:K32)</f>
        <v>1397152</v>
      </c>
      <c r="L27" s="125">
        <f>SUM(L28:L32)</f>
        <v>5469660</v>
      </c>
      <c r="M27" s="125">
        <f>SUM(M28:M32)</f>
        <v>1756213</v>
      </c>
    </row>
    <row r="28" spans="1:13" ht="24.75" customHeight="1">
      <c r="A28" s="200" t="s">
        <v>224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3492591</v>
      </c>
      <c r="K28" s="7">
        <v>1078292</v>
      </c>
      <c r="L28" s="7">
        <v>1063139</v>
      </c>
      <c r="M28" s="7">
        <f>L28-146203</f>
        <v>916936</v>
      </c>
    </row>
    <row r="29" spans="1:13" ht="27" customHeight="1">
      <c r="A29" s="200" t="s">
        <v>153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3804502</v>
      </c>
      <c r="K29" s="7">
        <v>475037</v>
      </c>
      <c r="L29" s="7">
        <v>2435934</v>
      </c>
      <c r="M29" s="7">
        <f>L29-2906566</f>
        <v>-470632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220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1237092</v>
      </c>
      <c r="K31" s="7">
        <v>-683183</v>
      </c>
      <c r="L31" s="7">
        <v>0</v>
      </c>
      <c r="M31" s="7">
        <v>0</v>
      </c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1210751</v>
      </c>
      <c r="K32" s="7">
        <v>527006</v>
      </c>
      <c r="L32" s="7">
        <v>1970587</v>
      </c>
      <c r="M32" s="7">
        <f>L32-660678</f>
        <v>1309909</v>
      </c>
    </row>
    <row r="33" spans="1:13" ht="12.75">
      <c r="A33" s="200" t="s">
        <v>211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10981393</v>
      </c>
      <c r="K33" s="53">
        <f>SUM(K34:K37)</f>
        <v>3732461</v>
      </c>
      <c r="L33" s="53">
        <f>SUM(L34:L37)</f>
        <v>19045946</v>
      </c>
      <c r="M33" s="53">
        <f>SUM(M34:M37)</f>
        <v>12563138</v>
      </c>
    </row>
    <row r="34" spans="1:13" ht="17.25" customHeight="1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4012782</v>
      </c>
      <c r="K34" s="7">
        <v>708121</v>
      </c>
      <c r="L34" s="7">
        <v>2362849</v>
      </c>
      <c r="M34" s="7">
        <f>L34-1184040</f>
        <v>1178809</v>
      </c>
    </row>
    <row r="35" spans="1:13" ht="23.25" customHeight="1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6841304</v>
      </c>
      <c r="K35" s="7">
        <v>2897033</v>
      </c>
      <c r="L35" s="7">
        <v>15437554</v>
      </c>
      <c r="M35" s="7">
        <f>L35-4904298</f>
        <v>10533256</v>
      </c>
    </row>
    <row r="36" spans="1:13" ht="12.75">
      <c r="A36" s="200" t="s">
        <v>221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1245543</v>
      </c>
      <c r="M36" s="7">
        <f>L36-394470</f>
        <v>851073</v>
      </c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127307</v>
      </c>
      <c r="K37" s="7">
        <v>127307</v>
      </c>
      <c r="L37" s="7">
        <v>0</v>
      </c>
      <c r="M37" s="7">
        <v>0</v>
      </c>
    </row>
    <row r="38" spans="1:13" ht="12.75">
      <c r="A38" s="200" t="s">
        <v>192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193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222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223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212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469263628</v>
      </c>
      <c r="K42" s="53">
        <f>K7+K27+K38+K40</f>
        <v>202569135</v>
      </c>
      <c r="L42" s="53">
        <f>L7+L27+L38+L40</f>
        <v>259798084</v>
      </c>
      <c r="M42" s="53">
        <f>M7+M27+M38+M40</f>
        <v>55513400</v>
      </c>
    </row>
    <row r="43" spans="1:13" ht="12.75">
      <c r="A43" s="200" t="s">
        <v>213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483846921</v>
      </c>
      <c r="K43" s="53">
        <f>K10+K33+K39+K41</f>
        <v>206022885</v>
      </c>
      <c r="L43" s="53">
        <f>L10+L33+L39+L41</f>
        <v>359992381</v>
      </c>
      <c r="M43" s="53">
        <f>M10+M33+M39+M41</f>
        <v>138554985</v>
      </c>
    </row>
    <row r="44" spans="1:13" ht="12.75">
      <c r="A44" s="200" t="s">
        <v>233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-14583293</v>
      </c>
      <c r="K44" s="53">
        <f>K42-K43</f>
        <v>-3453750</v>
      </c>
      <c r="L44" s="53">
        <f>L42-L43</f>
        <v>-100194297</v>
      </c>
      <c r="M44" s="53">
        <f>M42-M43</f>
        <v>-83041585</v>
      </c>
    </row>
    <row r="45" spans="1:13" ht="12.75">
      <c r="A45" s="220" t="s">
        <v>215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216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14583293</v>
      </c>
      <c r="K46" s="53">
        <f>IF(K43&gt;K42,K43-K42,0)</f>
        <v>3453750</v>
      </c>
      <c r="L46" s="53">
        <f>IF(L43&gt;L42,L43-L42,0)</f>
        <v>100194297</v>
      </c>
      <c r="M46" s="53">
        <f>IF(M43&gt;M42,M43-M42,0)</f>
        <v>83041585</v>
      </c>
    </row>
    <row r="47" spans="1:13" ht="12.75">
      <c r="A47" s="200" t="s">
        <v>214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234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-14583293</v>
      </c>
      <c r="K48" s="53">
        <f>K44-K47</f>
        <v>-3453750</v>
      </c>
      <c r="L48" s="53">
        <f>L44-L47</f>
        <v>-100194297</v>
      </c>
      <c r="M48" s="53">
        <f>M44-M47</f>
        <v>-83041585</v>
      </c>
    </row>
    <row r="49" spans="1:13" ht="12.75">
      <c r="A49" s="220" t="s">
        <v>189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4" t="s">
        <v>217</v>
      </c>
      <c r="B50" s="245"/>
      <c r="C50" s="245"/>
      <c r="D50" s="245"/>
      <c r="E50" s="245"/>
      <c r="F50" s="245"/>
      <c r="G50" s="245"/>
      <c r="H50" s="246"/>
      <c r="I50" s="4">
        <v>154</v>
      </c>
      <c r="J50" s="61">
        <f>IF(J48&lt;0,-J48,0)</f>
        <v>14583293</v>
      </c>
      <c r="K50" s="61">
        <f>IF(K48&lt;0,-K48,0)</f>
        <v>3453750</v>
      </c>
      <c r="L50" s="61">
        <f>IF(L48&lt;0,-L48,0)</f>
        <v>100194297</v>
      </c>
      <c r="M50" s="61">
        <f>IF(M48&lt;0,-M48,0)</f>
        <v>83041585</v>
      </c>
    </row>
    <row r="51" spans="1:13" ht="12.75" customHeight="1">
      <c r="A51" s="217" t="s">
        <v>309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184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231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232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186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201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J48</f>
        <v>-14583293</v>
      </c>
      <c r="K56" s="6">
        <f>K48</f>
        <v>-3453750</v>
      </c>
      <c r="L56" s="6">
        <f>L48</f>
        <v>-100194297</v>
      </c>
      <c r="M56" s="6">
        <f>M48</f>
        <v>-83041585</v>
      </c>
    </row>
    <row r="57" spans="1:13" ht="12.75">
      <c r="A57" s="200" t="s">
        <v>218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-5054</v>
      </c>
      <c r="K57" s="53">
        <f>SUM(K58:K64)</f>
        <v>3</v>
      </c>
      <c r="L57" s="53">
        <f>SUM(L58:L64)</f>
        <v>0</v>
      </c>
      <c r="M57" s="53">
        <f>SUM(M58:M64)</f>
        <v>0</v>
      </c>
    </row>
    <row r="58" spans="1:13" ht="12.75">
      <c r="A58" s="200" t="s">
        <v>225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226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-5054</v>
      </c>
      <c r="K60" s="7">
        <v>3</v>
      </c>
      <c r="L60" s="7">
        <v>0</v>
      </c>
      <c r="M60" s="7">
        <v>0</v>
      </c>
    </row>
    <row r="61" spans="1:13" ht="12.75">
      <c r="A61" s="200" t="s">
        <v>227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228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229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230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219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-1010</v>
      </c>
      <c r="K65" s="7">
        <v>0</v>
      </c>
      <c r="L65" s="7">
        <v>0</v>
      </c>
      <c r="M65" s="7">
        <v>0</v>
      </c>
    </row>
    <row r="66" spans="1:13" ht="12.75">
      <c r="A66" s="200" t="s">
        <v>190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-4044</v>
      </c>
      <c r="K66" s="53">
        <f>K57-K65</f>
        <v>3</v>
      </c>
      <c r="L66" s="53">
        <v>0</v>
      </c>
      <c r="M66" s="53">
        <f>M57-M65</f>
        <v>0</v>
      </c>
    </row>
    <row r="67" spans="1:13" ht="12.75">
      <c r="A67" s="200" t="s">
        <v>191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-14587337</v>
      </c>
      <c r="K67" s="61">
        <f>K56+K66</f>
        <v>-3453747</v>
      </c>
      <c r="L67" s="61">
        <f>L56+L66</f>
        <v>-100194297</v>
      </c>
      <c r="M67" s="61">
        <f>M56+M66</f>
        <v>-83041585</v>
      </c>
    </row>
    <row r="68" spans="1:13" ht="12.75" customHeight="1">
      <c r="A68" s="251" t="s">
        <v>310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185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1" t="s">
        <v>231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8" t="s">
        <v>232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A1:I65536 N1:IV65536 J1:M26 J28:M65536"/>
    <dataValidation type="whole" operator="greaterThanOrEqual" allowBlank="1" showInputMessage="1" showErrorMessage="1" errorTitle="Pogrešan unos" error="Mogu se unijeti samo cjelobrojne pozitivne vrijednosti." sqref="J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B28">
      <selection activeCell="I62" sqref="I62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05" t="s">
        <v>332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343</v>
      </c>
      <c r="K4" s="67" t="s">
        <v>344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280</v>
      </c>
      <c r="K5" s="69" t="s">
        <v>281</v>
      </c>
    </row>
    <row r="6" spans="1:11" ht="12.75">
      <c r="A6" s="217" t="s">
        <v>154</v>
      </c>
      <c r="B6" s="228"/>
      <c r="C6" s="228"/>
      <c r="D6" s="228"/>
      <c r="E6" s="228"/>
      <c r="F6" s="228"/>
      <c r="G6" s="228"/>
      <c r="H6" s="228"/>
      <c r="I6" s="259"/>
      <c r="J6" s="259"/>
      <c r="K6" s="260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-14583294</v>
      </c>
      <c r="K7" s="7">
        <v>-100194297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6864633</v>
      </c>
      <c r="K8" s="7">
        <v>5839193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30782618</v>
      </c>
      <c r="K9" s="7">
        <v>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0</v>
      </c>
      <c r="K10" s="7">
        <v>18669543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0</v>
      </c>
      <c r="K11" s="7">
        <v>47203802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15821897</v>
      </c>
      <c r="K12" s="7">
        <v>57728937</v>
      </c>
    </row>
    <row r="13" spans="1:11" ht="12.75">
      <c r="A13" s="200" t="s">
        <v>155</v>
      </c>
      <c r="B13" s="201"/>
      <c r="C13" s="201"/>
      <c r="D13" s="201"/>
      <c r="E13" s="201"/>
      <c r="F13" s="201"/>
      <c r="G13" s="201"/>
      <c r="H13" s="201"/>
      <c r="I13" s="1">
        <v>7</v>
      </c>
      <c r="J13" s="53">
        <f>SUM(J7:J12)</f>
        <v>38885854</v>
      </c>
      <c r="K13" s="53">
        <f>SUM(K7:K12)</f>
        <v>29247178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/>
      <c r="K14" s="7">
        <v>1979402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1390291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5437144</v>
      </c>
      <c r="K16" s="7">
        <v>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35772127</v>
      </c>
      <c r="K17" s="7">
        <v>43501616</v>
      </c>
    </row>
    <row r="18" spans="1:11" ht="12.75">
      <c r="A18" s="200" t="s">
        <v>156</v>
      </c>
      <c r="B18" s="201"/>
      <c r="C18" s="201"/>
      <c r="D18" s="201"/>
      <c r="E18" s="201"/>
      <c r="F18" s="201"/>
      <c r="G18" s="201"/>
      <c r="H18" s="201"/>
      <c r="I18" s="1">
        <v>12</v>
      </c>
      <c r="J18" s="53">
        <f>SUM(J14:J17)</f>
        <v>42599562</v>
      </c>
      <c r="K18" s="53">
        <f>SUM(K14:K17)</f>
        <v>45481018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3713708</v>
      </c>
      <c r="K20" s="53">
        <f>IF(K18&gt;K13,K18-K13,0)</f>
        <v>16233840</v>
      </c>
    </row>
    <row r="21" spans="1:11" ht="12.75">
      <c r="A21" s="217" t="s">
        <v>157</v>
      </c>
      <c r="B21" s="228"/>
      <c r="C21" s="228"/>
      <c r="D21" s="228"/>
      <c r="E21" s="228"/>
      <c r="F21" s="228"/>
      <c r="G21" s="228"/>
      <c r="H21" s="228"/>
      <c r="I21" s="259"/>
      <c r="J21" s="259"/>
      <c r="K21" s="260"/>
    </row>
    <row r="22" spans="1:11" ht="12.75">
      <c r="A22" s="211" t="s">
        <v>175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2569498</v>
      </c>
      <c r="K22" s="7">
        <v>14516961</v>
      </c>
    </row>
    <row r="23" spans="1:11" ht="12.75">
      <c r="A23" s="211" t="s">
        <v>176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0</v>
      </c>
      <c r="K23" s="7"/>
    </row>
    <row r="24" spans="1:11" ht="12.75">
      <c r="A24" s="211" t="s">
        <v>177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3413705</v>
      </c>
      <c r="K24" s="7">
        <v>4038659</v>
      </c>
    </row>
    <row r="25" spans="1:11" ht="12.75">
      <c r="A25" s="211" t="s">
        <v>178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6738</v>
      </c>
      <c r="K25" s="7">
        <v>0</v>
      </c>
    </row>
    <row r="26" spans="1:11" ht="12.75">
      <c r="A26" s="211" t="s">
        <v>179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>
        <v>0</v>
      </c>
      <c r="K26" s="7">
        <v>17777605</v>
      </c>
    </row>
    <row r="27" spans="1:11" ht="12.75">
      <c r="A27" s="200" t="s">
        <v>166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J22+J23+J24+J25+J26</f>
        <v>5989941</v>
      </c>
      <c r="K27" s="7">
        <f>K22+K23+K24+K25+K26</f>
        <v>36333225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4941847</v>
      </c>
      <c r="K28" s="7">
        <v>453585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0</v>
      </c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48147135</v>
      </c>
      <c r="K30" s="7">
        <v>1629950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J28+J29+J30</f>
        <v>53088982</v>
      </c>
      <c r="K31" s="7">
        <f>K28+K29+K30</f>
        <v>2083535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7">
        <f>IF(K27&gt;K31,K27-K31,0)</f>
        <v>34249690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47099041</v>
      </c>
      <c r="K33" s="53">
        <f>IF(K31&gt;K27,K31-K27,0)</f>
        <v>0</v>
      </c>
    </row>
    <row r="34" spans="1:11" ht="12.75">
      <c r="A34" s="217" t="s">
        <v>158</v>
      </c>
      <c r="B34" s="228"/>
      <c r="C34" s="228"/>
      <c r="D34" s="228"/>
      <c r="E34" s="228"/>
      <c r="F34" s="228"/>
      <c r="G34" s="228"/>
      <c r="H34" s="228"/>
      <c r="I34" s="259"/>
      <c r="J34" s="259"/>
      <c r="K34" s="260"/>
    </row>
    <row r="35" spans="1:11" ht="12.75">
      <c r="A35" s="211" t="s">
        <v>171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155562940</v>
      </c>
      <c r="K36" s="7">
        <v>51045309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56804647</v>
      </c>
      <c r="K37" s="7">
        <v>25318898</v>
      </c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212367587</v>
      </c>
      <c r="K38" s="7">
        <f>SUM(K35:K37)</f>
        <v>76364207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160400431</v>
      </c>
      <c r="K39" s="7">
        <v>7308847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3323764</v>
      </c>
      <c r="K43" s="7">
        <v>88669742</v>
      </c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163724195</v>
      </c>
      <c r="K44" s="7">
        <f>SUM(K39:K43)</f>
        <v>95978589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48643392</v>
      </c>
      <c r="K45" s="7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0</v>
      </c>
      <c r="K46" s="7">
        <f>IF(K44&gt;K38,K44-K38,0)</f>
        <v>19614382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7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2169357</v>
      </c>
      <c r="K48" s="7">
        <f>IF(K20-K19+K33-K32+K46-K45&gt;0,K20-K19+K33-K32+K46-K45,0)</f>
        <v>1598532</v>
      </c>
    </row>
    <row r="49" spans="1:11" ht="12.75">
      <c r="A49" s="211" t="s">
        <v>159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5540978</v>
      </c>
      <c r="K49" s="7">
        <v>5053154</v>
      </c>
    </row>
    <row r="50" spans="1:11" ht="12.75">
      <c r="A50" s="211" t="s">
        <v>172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f>J47</f>
        <v>0</v>
      </c>
      <c r="K50" s="7">
        <f>K47</f>
        <v>0</v>
      </c>
    </row>
    <row r="51" spans="1:11" ht="12.75">
      <c r="A51" s="211" t="s">
        <v>173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f>J48</f>
        <v>2169357</v>
      </c>
      <c r="K51" s="7">
        <f>K48</f>
        <v>1598532</v>
      </c>
    </row>
    <row r="52" spans="1:11" ht="12.75">
      <c r="A52" s="233" t="s">
        <v>174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3371621</v>
      </c>
      <c r="K52" s="61">
        <f>K49+K50-K51</f>
        <v>3454622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316</v>
      </c>
      <c r="K4" s="67" t="s">
        <v>317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280</v>
      </c>
      <c r="K5" s="73" t="s">
        <v>281</v>
      </c>
    </row>
    <row r="6" spans="1:11" ht="12.75">
      <c r="A6" s="217" t="s">
        <v>154</v>
      </c>
      <c r="B6" s="228"/>
      <c r="C6" s="228"/>
      <c r="D6" s="228"/>
      <c r="E6" s="228"/>
      <c r="F6" s="228"/>
      <c r="G6" s="228"/>
      <c r="H6" s="228"/>
      <c r="I6" s="259"/>
      <c r="J6" s="259"/>
      <c r="K6" s="260"/>
    </row>
    <row r="7" spans="1:11" ht="12.75">
      <c r="A7" s="211" t="s">
        <v>196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195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157</v>
      </c>
      <c r="B22" s="228"/>
      <c r="C22" s="228"/>
      <c r="D22" s="228"/>
      <c r="E22" s="228"/>
      <c r="F22" s="228"/>
      <c r="G22" s="228"/>
      <c r="H22" s="228"/>
      <c r="I22" s="259"/>
      <c r="J22" s="259"/>
      <c r="K22" s="260"/>
    </row>
    <row r="23" spans="1:11" ht="12.75">
      <c r="A23" s="211" t="s">
        <v>163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164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318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319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165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158</v>
      </c>
      <c r="B35" s="228"/>
      <c r="C35" s="228"/>
      <c r="D35" s="228"/>
      <c r="E35" s="228"/>
      <c r="F35" s="228"/>
      <c r="G35" s="228"/>
      <c r="H35" s="228"/>
      <c r="I35" s="259">
        <v>0</v>
      </c>
      <c r="J35" s="259"/>
      <c r="K35" s="260"/>
    </row>
    <row r="36" spans="1:11" ht="12.75">
      <c r="A36" s="211" t="s">
        <v>171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160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159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172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173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174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4.57421875" style="76" customWidth="1"/>
    <col min="11" max="11" width="14.28125" style="76" customWidth="1"/>
    <col min="12" max="16384" width="9.140625" style="76" customWidth="1"/>
  </cols>
  <sheetData>
    <row r="1" spans="1:12" ht="12.75">
      <c r="A1" s="274" t="s">
        <v>278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279</v>
      </c>
      <c r="D2" s="284"/>
      <c r="E2" s="127" t="s">
        <v>339</v>
      </c>
      <c r="F2" s="43" t="s">
        <v>247</v>
      </c>
      <c r="G2" s="285" t="s">
        <v>340</v>
      </c>
      <c r="H2" s="286"/>
      <c r="I2" s="74"/>
      <c r="J2" s="74"/>
      <c r="K2" s="74"/>
      <c r="L2" s="77"/>
    </row>
    <row r="3" spans="1:11" ht="33.7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302</v>
      </c>
      <c r="J3" s="67" t="s">
        <v>338</v>
      </c>
      <c r="K3" s="67" t="s">
        <v>346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2">
        <v>2</v>
      </c>
      <c r="J4" s="81" t="s">
        <v>280</v>
      </c>
      <c r="K4" s="81" t="s">
        <v>281</v>
      </c>
    </row>
    <row r="5" spans="1:11" ht="12.75">
      <c r="A5" s="276" t="s">
        <v>282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170514000</v>
      </c>
      <c r="K5" s="45">
        <v>170514000</v>
      </c>
    </row>
    <row r="6" spans="1:11" ht="12.75">
      <c r="A6" s="276" t="s">
        <v>283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284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69439939</v>
      </c>
      <c r="K7" s="46">
        <v>69439939</v>
      </c>
    </row>
    <row r="8" spans="1:11" ht="12.75">
      <c r="A8" s="276" t="s">
        <v>285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100469690</v>
      </c>
      <c r="K8" s="46">
        <v>-29576677</v>
      </c>
    </row>
    <row r="9" spans="1:11" ht="12.75">
      <c r="A9" s="276" t="s">
        <v>286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-130470435</v>
      </c>
      <c r="K9" s="46">
        <v>-100194297</v>
      </c>
    </row>
    <row r="10" spans="1:11" ht="12.75">
      <c r="A10" s="276" t="s">
        <v>287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288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289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290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159040495</v>
      </c>
      <c r="K13" s="46">
        <v>117889398</v>
      </c>
    </row>
    <row r="14" spans="1:11" ht="12.75">
      <c r="A14" s="278" t="s">
        <v>291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368993689</v>
      </c>
      <c r="K14" s="78">
        <f>SUM(K5:K13)</f>
        <v>228072363</v>
      </c>
    </row>
    <row r="15" spans="1:11" ht="12.75">
      <c r="A15" s="276" t="s">
        <v>292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293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294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295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296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297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298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299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300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313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2018-10-26T11:34:55Z</cp:lastPrinted>
  <dcterms:created xsi:type="dcterms:W3CDTF">2008-10-17T11:51:54Z</dcterms:created>
  <dcterms:modified xsi:type="dcterms:W3CDTF">2018-10-26T11:35:54Z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