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91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<sst xmlns="http://schemas.openxmlformats.org/spreadsheetml/2006/main" count="398" uniqueCount="346">
  <si>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</si>
  <si>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</si>
  <si>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</si>
  <si>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</si>
  <si>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</si>
  <si>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</si>
  <si>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</si>
  <si>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</si>
  <si>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</si>
  <si>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</si>
  <si>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</si>
  <si>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</si>
  <si>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</si>
  <si>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</si>
  <si>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</si>
  <si>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</si>
  <si>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</si>
  <si>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</si>
  <si>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</si>
  <si>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</si>
  <si>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</si>
  <si>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</si>
  <si>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</si>
  <si>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</si>
  <si>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</si>
  <si>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</si>
  <si>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</si>
  <si>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</si>
  <si>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</si>
  <si>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</si>
  <si>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</si>
  <si>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</si>
  <si>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</si>
  <si>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</si>
  <si>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</si>
  <si>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</si>
  <si>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</si>
  <si>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</si>
  <si>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</si>
  <si>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</si>
  <si>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</si>
  <si>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</si>
  <si>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</si>
  <si>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</si>
  <si>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</si>
  <si>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</si>
  <si>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</si>
  <si>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</si>
  <si>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</si>
  <si>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</si>
  <si>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</si>
  <si>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</si>
  <si>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</si>
  <si>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</si>
  <si>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</si>
  <si>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</si>
  <si>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</si>
  <si>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</si>
  <si>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</si>
  <si>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</si>
  <si>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</si>
  <si>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</si>
  <si>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</si>
  <si>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</si>
  <si>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</si>
  <si>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</si>
  <si>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</si>
  <si>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</si>
  <si>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</si>
  <si>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</si>
  <si>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</si>
  <si>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</si>
  <si>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</si>
  <si>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</si>
  <si>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</si>
  <si>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</si>
  <si>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</si>
  <si>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</si>
  <si>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</si>
  <si>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</si>
  <si>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</si>
  <si>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</si>
  <si>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</si>
  <si>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</si>
  <si>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</si>
  <si>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</si>
  <si>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</si>
  <si>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</si>
  <si>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</si>
  <si>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</si>
  <si>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</si>
  <si>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</si>
  <si>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</si>
  <si>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</si>
  <si>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</si>
  <si>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</si>
  <si>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</si>
  <si>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</si>
  <si>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</si>
  <si>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</si>
  <si>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</si>
  <si>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</si>
  <si>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</si>
  <si>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</si>
  <si>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</si>
  <si>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</si>
  <si>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</si>
  <si>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</si>
  <si>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</si>
  <si>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</si>
  <si>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</si>
  <si>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</si>
  <si>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</si>
  <si>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</si>
  <si>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</si>
  <si>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</si>
  <si>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</si>
  <si>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</si>
  <si>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</si>
  <si>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</si>
  <si>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</si>
  <si>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</si>
  <si>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</si>
  <si>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</si>
  <si>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</si>
  <si>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</si>
  <si>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</si>
  <si>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</si>
  <si>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</si>
  <si>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</si>
  <si>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</si>
  <si>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</si>
  <si>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</si>
  <si>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</si>
  <si>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</si>
  <si>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</si>
  <si>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</si>
  <si>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</si>
  <si>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</si>
  <si>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</si>
  <si>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</si>
  <si>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</si>
  <si>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</si>
  <si>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</si>
  <si>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</si>
  <si>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</si>
  <si>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</si>
  <si>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</si>
  <si>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</si>
  <si>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</si>
  <si>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</si>
  <si>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</si>
  <si>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</si>
  <si>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</si>
  <si>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</si>
  <si>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</si>
  <si>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</si>
  <si>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</si>
  <si>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</si>
  <si>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</si>
  <si>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</si>
  <si>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</si>
  <si>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</si>
  <si>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</si>
  <si>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</si>
  <si>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</si>
  <si>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</si>
  <si>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</si>
  <si>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</si>
  <si>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</si>
  <si>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</si>
  <si>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</si>
  <si>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</si>
  <si>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</si>
  <si>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</si>
  <si>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</si>
  <si>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</si>
  <si>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</si>
  <si>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</si>
  <si>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</si>
  <si>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</si>
  <si>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</si>
  <si>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</si>
  <si>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</si>
  <si>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</si>
  <si>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</si>
  <si>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</si>
  <si>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</si>
  <si>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</si>
  <si>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</si>
  <si>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</si>
  <si>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</si>
  <si>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</si>
  <si>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</si>
  <si>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</si>
  <si>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</si>
  <si>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</si>
  <si>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</si>
  <si>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</si>
  <si>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</si>
  <si>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</si>
  <si>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</si>
  <si>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</si>
  <si>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</si>
  <si>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</si>
  <si>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</si>
  <si>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</si>
  <si>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</si>
  <si>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</si>
  <si>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</si>
  <si>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</si>
  <si>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</si>
  <si>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</si>
  <si>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</si>
  <si>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</si>
  <si>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</si>
  <si>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</si>
  <si>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</si>
  <si>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</si>
  <si>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</si>
  <si>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</si>
  <si>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</si>
  <si>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</si>
  <si>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</si>
  <si>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</si>
  <si>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</si>
  <si>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</si>
  <si>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</si>
  <si>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</si>
  <si>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</si>
  <si>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</si>
  <si>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</si>
  <si>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</si>
  <si>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</si>
  <si>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</si>
  <si>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</si>
  <si>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</si>
  <si>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</si>
  <si>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</si>
  <si>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</si>
  <si>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</si>
  <si>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</si>
  <si>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</si>
  <si>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</si>
  <si>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</si>
  <si>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</si>
  <si>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</si>
  <si>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</si>
  <si>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</si>
  <si>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</si>
  <si>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</si>
  <si>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</si>
  <si>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</si>
  <si>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</si>
  <si>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</si>
  <si>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</si>
  <si>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</si>
  <si>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</si>
  <si>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</si>
  <si>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</si>
  <si>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</si>
  <si>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</si>
  <si>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</si>
  <si>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</si>
  <si>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</si>
  <si>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</si>
  <si>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</si>
  <si>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</si>
  <si>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</si>
  <si>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</si>
  <si>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</si>
  <si>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</si>
  <si>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</si>
  <si>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</si>
  <si>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</si>
  <si>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</si>
  <si>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</si>
  <si>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</si>
  <si>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</si>
  <si>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</si>
  <si>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</si>
  <si>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</si>
  <si>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</si>
  <si>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</si>
  <si>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</si>
  <si>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</si>
  <si>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</si>
  <si>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</si>
  <si>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</si>
  <si>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</si>
  <si>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</si>
  <si>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</si>
  <si>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</si>
  <si>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</si>
  <si>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</si>
  <si>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</si>
  <si>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</si>
  <si>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</si>
  <si>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</si>
  <si>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</si>
  <si>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</si>
  <si>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</si>
  <si>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</si>
  <si>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</si>
  <si>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</si>
  <si>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</si>
  <si>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</si>
  <si>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</si>
  <si>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</si>
  <si>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</si>
  <si>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</si>
  <si>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</si>
  <si>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</si>
  <si>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</si>
  <si>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</si>
  <si>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</si>
  <si>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</si>
  <si>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</si>
  <si>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</si>
  <si>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</si>
  <si>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</si>
  <si>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003275388</t>
  </si>
  <si>
    <t>080034838</t>
  </si>
  <si>
    <t>73037001250</t>
  </si>
  <si>
    <t>TEHNIKA d.d.</t>
  </si>
  <si>
    <t>ZAGREB</t>
  </si>
  <si>
    <t>ULICA GRADA VUKOVARA 274</t>
  </si>
  <si>
    <t>franjo.katic@tehnika.hr</t>
  </si>
  <si>
    <t>www.tehnika.hr</t>
  </si>
  <si>
    <t>GRAD ZAGREB</t>
  </si>
  <si>
    <t>NE</t>
  </si>
  <si>
    <t>4120</t>
  </si>
  <si>
    <t>01 6187 697</t>
  </si>
  <si>
    <t>Obveznik: Tehnika d.d. (matica)</t>
  </si>
  <si>
    <t>01.01.2017.</t>
  </si>
  <si>
    <t>Zlatko Sirovec, struč.spec.ing.građ.</t>
  </si>
  <si>
    <t>Franjo Katić</t>
  </si>
  <si>
    <t>01 6301 153</t>
  </si>
  <si>
    <t>Prethodna godina 31.12.2016.</t>
  </si>
  <si>
    <t>31.12.2017.</t>
  </si>
  <si>
    <t>stanje na dan   31.12.2017.</t>
  </si>
  <si>
    <t>u razdoblju 01.01.2017. do 31.12.2017.</t>
  </si>
  <si>
    <t>Prethodno razdoblje 31.12.2016.</t>
  </si>
  <si>
    <t>Tekuće razdoblje 31.12.2017.</t>
  </si>
  <si>
    <t>Tekuća godina 31.12.2017.</t>
  </si>
  <si>
    <t>u razdoblju  01.01.2017.  do 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</si>
</sst>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 applyProtection="1">
      <alignment vertical="top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34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http://www.tehnika.hr/" TargetMode="External" /><Relationship Id="rId3" Type="http://schemas.openxmlformats.org/officeDocument/2006/relationships/hyperlink" Target="mailto:franjo.katic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20" sqref="C20:I2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1" t="s">
        <v>246</v>
      </c>
      <c r="B1" s="182"/>
      <c r="C1" s="182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8" t="s">
        <v>247</v>
      </c>
      <c r="B2" s="139"/>
      <c r="C2" s="139"/>
      <c r="D2" s="140"/>
      <c r="E2" s="118" t="s">
        <v>334</v>
      </c>
      <c r="F2" s="12"/>
      <c r="G2" s="13" t="s">
        <v>248</v>
      </c>
      <c r="H2" s="118" t="s">
        <v>339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1" t="s">
        <v>315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4" t="s">
        <v>249</v>
      </c>
      <c r="B6" s="145"/>
      <c r="C6" s="136" t="s">
        <v>321</v>
      </c>
      <c r="D6" s="137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6" t="s">
        <v>250</v>
      </c>
      <c r="B8" s="147"/>
      <c r="C8" s="136" t="s">
        <v>322</v>
      </c>
      <c r="D8" s="137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3" t="s">
        <v>251</v>
      </c>
      <c r="B10" s="134"/>
      <c r="C10" s="136" t="s">
        <v>323</v>
      </c>
      <c r="D10" s="13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5"/>
      <c r="B11" s="13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4" t="s">
        <v>252</v>
      </c>
      <c r="B12" s="145"/>
      <c r="C12" s="148" t="s">
        <v>324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4" t="s">
        <v>253</v>
      </c>
      <c r="B14" s="145"/>
      <c r="C14" s="151">
        <v>10000</v>
      </c>
      <c r="D14" s="152"/>
      <c r="E14" s="16"/>
      <c r="F14" s="148" t="s">
        <v>325</v>
      </c>
      <c r="G14" s="149"/>
      <c r="H14" s="149"/>
      <c r="I14" s="150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4" t="s">
        <v>254</v>
      </c>
      <c r="B16" s="145"/>
      <c r="C16" s="148" t="s">
        <v>326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4" t="s">
        <v>255</v>
      </c>
      <c r="B18" s="145"/>
      <c r="C18" s="153" t="s">
        <v>327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4" t="s">
        <v>256</v>
      </c>
      <c r="B20" s="145"/>
      <c r="C20" s="153" t="s">
        <v>328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4" t="s">
        <v>257</v>
      </c>
      <c r="B22" s="145"/>
      <c r="C22" s="119">
        <v>133</v>
      </c>
      <c r="D22" s="148" t="s">
        <v>325</v>
      </c>
      <c r="E22" s="156"/>
      <c r="F22" s="157"/>
      <c r="G22" s="144"/>
      <c r="H22" s="158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4" t="s">
        <v>258</v>
      </c>
      <c r="B24" s="145"/>
      <c r="C24" s="119">
        <v>21</v>
      </c>
      <c r="D24" s="148" t="s">
        <v>329</v>
      </c>
      <c r="E24" s="156"/>
      <c r="F24" s="156"/>
      <c r="G24" s="157"/>
      <c r="H24" s="51" t="s">
        <v>259</v>
      </c>
      <c r="I24" s="120">
        <v>673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316</v>
      </c>
      <c r="I25" s="126"/>
      <c r="J25" s="10"/>
      <c r="K25" s="10"/>
      <c r="L25" s="10"/>
    </row>
    <row r="26" spans="1:12" ht="12.75">
      <c r="A26" s="144" t="s">
        <v>260</v>
      </c>
      <c r="B26" s="145"/>
      <c r="C26" s="121" t="s">
        <v>330</v>
      </c>
      <c r="D26" s="25"/>
      <c r="E26" s="33"/>
      <c r="F26" s="24"/>
      <c r="G26" s="159" t="s">
        <v>261</v>
      </c>
      <c r="H26" s="145"/>
      <c r="I26" s="122" t="s">
        <v>331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0" t="s">
        <v>262</v>
      </c>
      <c r="B28" s="161"/>
      <c r="C28" s="162"/>
      <c r="D28" s="162"/>
      <c r="E28" s="163" t="s">
        <v>263</v>
      </c>
      <c r="F28" s="164"/>
      <c r="G28" s="164"/>
      <c r="H28" s="165" t="s">
        <v>264</v>
      </c>
      <c r="I28" s="16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36"/>
      <c r="I30" s="137"/>
      <c r="J30" s="10"/>
      <c r="K30" s="10"/>
      <c r="L30" s="10"/>
    </row>
    <row r="31" spans="1:12" ht="12.75">
      <c r="A31" s="93"/>
      <c r="B31" s="22"/>
      <c r="C31" s="21"/>
      <c r="D31" s="170"/>
      <c r="E31" s="170"/>
      <c r="F31" s="170"/>
      <c r="G31" s="171"/>
      <c r="H31" s="16"/>
      <c r="I31" s="99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36"/>
      <c r="I32" s="137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36"/>
      <c r="I34" s="137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36"/>
      <c r="I36" s="137"/>
      <c r="J36" s="10"/>
      <c r="K36" s="10"/>
      <c r="L36" s="10"/>
    </row>
    <row r="37" spans="1:12" ht="12.75">
      <c r="A37" s="101"/>
      <c r="B37" s="30"/>
      <c r="C37" s="172"/>
      <c r="D37" s="173"/>
      <c r="E37" s="16"/>
      <c r="F37" s="172"/>
      <c r="G37" s="173"/>
      <c r="H37" s="16"/>
      <c r="I37" s="94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36"/>
      <c r="I38" s="137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36"/>
      <c r="I40" s="13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3" t="s">
        <v>265</v>
      </c>
      <c r="B44" s="177"/>
      <c r="C44" s="136"/>
      <c r="D44" s="137"/>
      <c r="E44" s="26"/>
      <c r="F44" s="148"/>
      <c r="G44" s="168"/>
      <c r="H44" s="168"/>
      <c r="I44" s="169"/>
      <c r="J44" s="10"/>
      <c r="K44" s="10"/>
      <c r="L44" s="10"/>
    </row>
    <row r="45" spans="1:12" ht="12.75">
      <c r="A45" s="101"/>
      <c r="B45" s="30"/>
      <c r="C45" s="172"/>
      <c r="D45" s="173"/>
      <c r="E45" s="16"/>
      <c r="F45" s="172"/>
      <c r="G45" s="174"/>
      <c r="H45" s="35"/>
      <c r="I45" s="105"/>
      <c r="J45" s="10"/>
      <c r="K45" s="10"/>
      <c r="L45" s="10"/>
    </row>
    <row r="46" spans="1:12" ht="12.75">
      <c r="A46" s="133" t="s">
        <v>266</v>
      </c>
      <c r="B46" s="177"/>
      <c r="C46" s="148" t="s">
        <v>336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3" t="s">
        <v>268</v>
      </c>
      <c r="B48" s="177"/>
      <c r="C48" s="178" t="s">
        <v>337</v>
      </c>
      <c r="D48" s="179"/>
      <c r="E48" s="180"/>
      <c r="F48" s="16"/>
      <c r="G48" s="51" t="s">
        <v>269</v>
      </c>
      <c r="H48" s="178" t="s">
        <v>332</v>
      </c>
      <c r="I48" s="18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3" t="s">
        <v>255</v>
      </c>
      <c r="B50" s="177"/>
      <c r="C50" s="189" t="s">
        <v>327</v>
      </c>
      <c r="D50" s="179"/>
      <c r="E50" s="179"/>
      <c r="F50" s="179"/>
      <c r="G50" s="179"/>
      <c r="H50" s="179"/>
      <c r="I50" s="18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4" t="s">
        <v>270</v>
      </c>
      <c r="B52" s="145"/>
      <c r="C52" s="190" t="s">
        <v>335</v>
      </c>
      <c r="D52" s="191"/>
      <c r="E52" s="191"/>
      <c r="F52" s="191"/>
      <c r="G52" s="191"/>
      <c r="H52" s="191"/>
      <c r="I52" s="192"/>
      <c r="J52" s="10"/>
      <c r="K52" s="10"/>
      <c r="L52" s="10"/>
    </row>
    <row r="53" spans="1:12" ht="12.75">
      <c r="A53" s="106"/>
      <c r="B53" s="20"/>
      <c r="C53" s="183" t="s">
        <v>271</v>
      </c>
      <c r="D53" s="183"/>
      <c r="E53" s="183"/>
      <c r="F53" s="183"/>
      <c r="G53" s="183"/>
      <c r="H53" s="183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3" t="s">
        <v>272</v>
      </c>
      <c r="C55" s="194"/>
      <c r="D55" s="194"/>
      <c r="E55" s="194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5" t="s">
        <v>304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6"/>
      <c r="B57" s="195" t="s">
        <v>305</v>
      </c>
      <c r="C57" s="196"/>
      <c r="D57" s="196"/>
      <c r="E57" s="196"/>
      <c r="F57" s="196"/>
      <c r="G57" s="196"/>
      <c r="H57" s="196"/>
      <c r="I57" s="108"/>
      <c r="J57" s="10"/>
      <c r="K57" s="10"/>
      <c r="L57" s="10"/>
    </row>
    <row r="58" spans="1:12" ht="12.75">
      <c r="A58" s="106"/>
      <c r="B58" s="195" t="s">
        <v>306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6"/>
      <c r="B59" s="195" t="s">
        <v>307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273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274</v>
      </c>
      <c r="F62" s="33"/>
      <c r="G62" s="184" t="s">
        <v>275</v>
      </c>
      <c r="H62" s="185"/>
      <c r="I62" s="186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7"/>
      <c r="H63" s="188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20" r:id="rId2" display="www.tehnika.hr"/>
    <hyperlink ref="C50" r:id="rId3" display="franjo.katic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A83" sqref="A83:H83"/>
    </sheetView>
  </sheetViews>
  <sheetFormatPr defaultColWidth="9.140625" defaultRowHeight="12.75"/>
  <cols>
    <col min="1" max="9" width="9.140625" style="52" customWidth="1"/>
    <col min="10" max="11" width="11.28125" style="52" customWidth="1"/>
    <col min="12" max="16384" width="9.140625" style="52" customWidth="1"/>
  </cols>
  <sheetData>
    <row r="1" spans="1:11" ht="12.75" customHeight="1">
      <c r="A1" s="235" t="s">
        <v>151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333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59</v>
      </c>
      <c r="B4" s="241"/>
      <c r="C4" s="241"/>
      <c r="D4" s="241"/>
      <c r="E4" s="241"/>
      <c r="F4" s="241"/>
      <c r="G4" s="241"/>
      <c r="H4" s="242"/>
      <c r="I4" s="58" t="s">
        <v>276</v>
      </c>
      <c r="J4" s="59" t="s">
        <v>317</v>
      </c>
      <c r="K4" s="60" t="s">
        <v>318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3">
        <f>J9+J16+J26+J35+J39</f>
        <v>362585798</v>
      </c>
      <c r="K8" s="53">
        <f>K9+K16+K26+K35+K39</f>
        <v>352899005</v>
      </c>
    </row>
    <row r="9" spans="1:11" ht="12.75">
      <c r="A9" s="211" t="s">
        <v>203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24799</v>
      </c>
      <c r="K9" s="53">
        <f>SUM(K10:K15)</f>
        <v>13690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24799</v>
      </c>
      <c r="K11" s="7">
        <v>13690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206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207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208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204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142972006</v>
      </c>
      <c r="K16" s="53">
        <f>SUM(K17:K25)</f>
        <v>118284470</v>
      </c>
    </row>
    <row r="17" spans="1:11" ht="12.75">
      <c r="A17" s="211" t="s">
        <v>209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29527832</v>
      </c>
      <c r="K17" s="7">
        <v>29605650</v>
      </c>
    </row>
    <row r="18" spans="1:11" ht="12.75">
      <c r="A18" s="211" t="s">
        <v>245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83694905</v>
      </c>
      <c r="K18" s="7">
        <v>65692972</v>
      </c>
    </row>
    <row r="19" spans="1:11" ht="12.75">
      <c r="A19" s="211" t="s">
        <v>210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21942673</v>
      </c>
      <c r="K19" s="7">
        <v>18832206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4254488</v>
      </c>
      <c r="K20" s="7">
        <v>3912983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0</v>
      </c>
      <c r="K22" s="7">
        <v>0</v>
      </c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3552108</v>
      </c>
      <c r="K23" s="7">
        <v>240659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188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219588993</v>
      </c>
      <c r="K26" s="53">
        <f>SUM(K27:K34)</f>
        <v>234600845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170822404</v>
      </c>
      <c r="K27" s="7">
        <v>170571004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5800000</v>
      </c>
      <c r="K28" s="7">
        <v>6129405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5178438</v>
      </c>
      <c r="K29" s="7">
        <v>4341216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9287736</v>
      </c>
      <c r="K32" s="7">
        <v>53401433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28500415</v>
      </c>
      <c r="K33" s="7">
        <v>157787</v>
      </c>
    </row>
    <row r="34" spans="1:11" ht="12.75">
      <c r="A34" s="211" t="s">
        <v>181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182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SUM(J36+J37+J38)</f>
        <v>0</v>
      </c>
      <c r="K35" s="53">
        <f>SUM(K36+K37+K38)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183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14" t="s">
        <v>238</v>
      </c>
      <c r="B40" s="215"/>
      <c r="C40" s="215"/>
      <c r="D40" s="215"/>
      <c r="E40" s="215"/>
      <c r="F40" s="215"/>
      <c r="G40" s="215"/>
      <c r="H40" s="216"/>
      <c r="I40" s="1">
        <v>34</v>
      </c>
      <c r="J40" s="53">
        <f>J41+J49+J56+J64</f>
        <v>308528590</v>
      </c>
      <c r="K40" s="53">
        <f>K41+K49+K56+K64</f>
        <v>263391823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141381520</v>
      </c>
      <c r="K41" s="53">
        <f>SUM(K42:K48)</f>
        <v>126399481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17964111</v>
      </c>
      <c r="K42" s="7">
        <v>20856266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81531484</v>
      </c>
      <c r="K43" s="7">
        <v>61399046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25874097</v>
      </c>
      <c r="K44" s="7">
        <v>17379307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3211190</v>
      </c>
      <c r="K45" s="7">
        <v>2259441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10844071</v>
      </c>
      <c r="K46" s="7">
        <v>23316894</v>
      </c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1956567</v>
      </c>
      <c r="K47" s="7">
        <v>1188527</v>
      </c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113903187</v>
      </c>
      <c r="K49" s="53">
        <f>SUM(K50:K55)</f>
        <v>95344309</v>
      </c>
    </row>
    <row r="50" spans="1:11" ht="12.75">
      <c r="A50" s="211" t="s">
        <v>198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1391943</v>
      </c>
      <c r="K50" s="7">
        <v>3193901</v>
      </c>
    </row>
    <row r="51" spans="1:11" ht="12.75">
      <c r="A51" s="211" t="s">
        <v>199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99476097</v>
      </c>
      <c r="K51" s="7">
        <v>84848904</v>
      </c>
    </row>
    <row r="52" spans="1:11" ht="12.75">
      <c r="A52" s="211" t="s">
        <v>200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201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182113</v>
      </c>
      <c r="K53" s="7">
        <v>301412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8895004</v>
      </c>
      <c r="K54" s="7">
        <v>3307309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3958030</v>
      </c>
      <c r="K55" s="7">
        <v>3692783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47702905</v>
      </c>
      <c r="K56" s="53">
        <f>SUM(K57:K63)</f>
        <v>36551925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16928136</v>
      </c>
      <c r="K58" s="7">
        <v>23049780</v>
      </c>
    </row>
    <row r="59" spans="1:11" ht="12.75">
      <c r="A59" s="211" t="s">
        <v>240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15328848</v>
      </c>
      <c r="K62" s="7">
        <v>13502145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>
        <v>15445921</v>
      </c>
      <c r="K63" s="7">
        <v>0</v>
      </c>
    </row>
    <row r="64" spans="1:11" ht="12.75">
      <c r="A64" s="211" t="s">
        <v>205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5540978</v>
      </c>
      <c r="K64" s="7">
        <v>5096108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170610256</v>
      </c>
      <c r="K65" s="7">
        <v>89849169</v>
      </c>
    </row>
    <row r="66" spans="1:11" ht="12.75">
      <c r="A66" s="214" t="s">
        <v>239</v>
      </c>
      <c r="B66" s="215"/>
      <c r="C66" s="215"/>
      <c r="D66" s="215"/>
      <c r="E66" s="215"/>
      <c r="F66" s="215"/>
      <c r="G66" s="215"/>
      <c r="H66" s="216"/>
      <c r="I66" s="1">
        <v>60</v>
      </c>
      <c r="J66" s="53">
        <f>J7+J8+J40+J65</f>
        <v>841724644</v>
      </c>
      <c r="K66" s="53">
        <f>K7+K8+K40+K65</f>
        <v>706139997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03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7" t="s">
        <v>189</v>
      </c>
      <c r="B69" s="208"/>
      <c r="C69" s="208"/>
      <c r="D69" s="208"/>
      <c r="E69" s="208"/>
      <c r="F69" s="208"/>
      <c r="G69" s="208"/>
      <c r="H69" s="225"/>
      <c r="I69" s="3">
        <v>62</v>
      </c>
      <c r="J69" s="54">
        <f>J70+J71+J72+J78+J79+J82+J85</f>
        <v>339561783</v>
      </c>
      <c r="K69" s="54">
        <f>K70+K71+K72+K78+K79+K82+K85</f>
        <v>191332531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170514000</v>
      </c>
      <c r="K70" s="7">
        <v>170514000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0</v>
      </c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69439939</v>
      </c>
      <c r="K72" s="53">
        <f>K73+K74-K75+K76+K77</f>
        <v>69439939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8525700</v>
      </c>
      <c r="K73" s="7">
        <v>8525700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17665925</v>
      </c>
      <c r="K74" s="7">
        <v>17665925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17665925</v>
      </c>
      <c r="K75" s="7">
        <v>17665925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60914239</v>
      </c>
      <c r="K77" s="7">
        <v>60914239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154467</v>
      </c>
      <c r="K78" s="7">
        <v>682491</v>
      </c>
    </row>
    <row r="79" spans="1:11" ht="12.75">
      <c r="A79" s="211" t="s">
        <v>236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97437599</v>
      </c>
      <c r="K79" s="53">
        <f>K80-K81</f>
        <v>100469690</v>
      </c>
    </row>
    <row r="80" spans="1:11" ht="12.75">
      <c r="A80" s="222" t="s">
        <v>167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97437599</v>
      </c>
      <c r="K80" s="7">
        <v>100469690</v>
      </c>
    </row>
    <row r="81" spans="1:11" ht="12.75">
      <c r="A81" s="222" t="s">
        <v>168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1" t="s">
        <v>237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2015778</v>
      </c>
      <c r="K82" s="53">
        <f>K83-K84</f>
        <v>-149773589</v>
      </c>
    </row>
    <row r="83" spans="1:11" ht="12.75">
      <c r="A83" s="222" t="s">
        <v>169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2015778</v>
      </c>
      <c r="K83" s="7"/>
    </row>
    <row r="84" spans="1:11" ht="12.75">
      <c r="A84" s="222" t="s">
        <v>170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>
        <v>149773589</v>
      </c>
    </row>
    <row r="85" spans="1:11" ht="12.75">
      <c r="A85" s="211" t="s">
        <v>171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3">
        <f>SUM(J87:J89)</f>
        <v>48796981</v>
      </c>
      <c r="K86" s="53">
        <f>SUM(K87:K89)</f>
        <v>40782670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4616000</v>
      </c>
      <c r="K87" s="7">
        <v>4616000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44180981</v>
      </c>
      <c r="K89" s="7">
        <v>36166670</v>
      </c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3">
        <f>SUM(J91:J99)</f>
        <v>89284043</v>
      </c>
      <c r="K90" s="53">
        <f>SUM(K91:K99)</f>
        <v>102848258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241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28341701</v>
      </c>
      <c r="K92" s="7">
        <v>28176180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60903725</v>
      </c>
      <c r="K93" s="7">
        <v>74669052</v>
      </c>
    </row>
    <row r="94" spans="1:11" ht="12.75">
      <c r="A94" s="211" t="s">
        <v>242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243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244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38617</v>
      </c>
      <c r="K99" s="7">
        <v>3026</v>
      </c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3">
        <f>SUM(J101:J112)</f>
        <v>358154484</v>
      </c>
      <c r="K100" s="53">
        <f>SUM(K101:K112)</f>
        <v>363538510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26312164</v>
      </c>
      <c r="K101" s="7">
        <v>31578506</v>
      </c>
    </row>
    <row r="102" spans="1:11" ht="12.75">
      <c r="A102" s="211" t="s">
        <v>241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53332064</v>
      </c>
      <c r="K102" s="7">
        <v>42197366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40091853</v>
      </c>
      <c r="K103" s="7">
        <v>41166080</v>
      </c>
    </row>
    <row r="104" spans="1:11" ht="12.75">
      <c r="A104" s="211" t="s">
        <v>242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94143567</v>
      </c>
      <c r="K104" s="7">
        <v>106091090</v>
      </c>
    </row>
    <row r="105" spans="1:11" ht="12.75">
      <c r="A105" s="211" t="s">
        <v>243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118936936</v>
      </c>
      <c r="K105" s="7">
        <v>128643590</v>
      </c>
    </row>
    <row r="106" spans="1:11" ht="12.75">
      <c r="A106" s="211" t="s">
        <v>244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13842800</v>
      </c>
      <c r="K106" s="7">
        <v>1875830</v>
      </c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4764222</v>
      </c>
      <c r="K108" s="7">
        <v>4664577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4374571</v>
      </c>
      <c r="K109" s="7">
        <v>5083301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368976</v>
      </c>
      <c r="K110" s="7">
        <v>368976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1987331</v>
      </c>
      <c r="K112" s="7">
        <v>1869194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5927353</v>
      </c>
      <c r="K113" s="7">
        <v>7638028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3">
        <f>J69+J86+J90+J100+J113</f>
        <v>841724644</v>
      </c>
      <c r="K114" s="53">
        <f>K69+K86+K90+K100+K113</f>
        <v>706139997</v>
      </c>
    </row>
    <row r="115" spans="1:11" ht="12.75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308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184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17" t="s">
        <v>9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2.75">
      <c r="A120" s="220" t="s">
        <v>309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J26:K26 A1:I65536 L1:IV65536 J12:K16 K49 K35:K41 J48:J49 J1:K10 J66:J76 J81:J82 J84:J86 J34:J41 J56:K56 J90 K66:K77 J79:K79 K81:K83 K85:K86 K90:K91 K94:K98 J100:K100 J114:K65536"/>
    <dataValidation type="whole" operator="greaterThanOrEqual" allowBlank="1" showInputMessage="1" showErrorMessage="1" errorTitle="Pogrešan unos" error="Mogu se unijeti samo cjelobrojne pozitivne vrijednosti." sqref="J91:J99 J101:K113 J17:K25 K27:K34 J50:K55 J42:K47 J27:J33 K48 J77 J57:K65 J80:K80 J83 J87:K89 J11:K11 K84 K92:K93 K99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00" zoomScalePageLayoutView="0" workbookViewId="0" topLeftCell="A1">
      <selection activeCell="P71" sqref="P71"/>
    </sheetView>
  </sheetViews>
  <sheetFormatPr defaultColWidth="9.140625" defaultRowHeight="12.75"/>
  <cols>
    <col min="1" max="9" width="9.140625" style="52" customWidth="1"/>
    <col min="10" max="10" width="13.421875" style="52" customWidth="1"/>
    <col min="11" max="11" width="10.8515625" style="52" customWidth="1"/>
    <col min="12" max="12" width="11.00390625" style="52" customWidth="1"/>
    <col min="13" max="13" width="11.140625" style="52" customWidth="1"/>
    <col min="14" max="16384" width="9.140625" style="52" customWidth="1"/>
  </cols>
  <sheetData>
    <row r="1" spans="1:13" ht="12.75" customHeight="1">
      <c r="A1" s="235" t="s">
        <v>152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3" t="s">
        <v>345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7" t="s">
        <v>333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8" t="s">
        <v>59</v>
      </c>
      <c r="B4" s="258"/>
      <c r="C4" s="258"/>
      <c r="D4" s="258"/>
      <c r="E4" s="258"/>
      <c r="F4" s="258"/>
      <c r="G4" s="258"/>
      <c r="H4" s="258"/>
      <c r="I4" s="58" t="s">
        <v>277</v>
      </c>
      <c r="J4" s="259" t="s">
        <v>342</v>
      </c>
      <c r="K4" s="259"/>
      <c r="L4" s="259" t="s">
        <v>343</v>
      </c>
      <c r="M4" s="259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5"/>
      <c r="I7" s="3">
        <v>111</v>
      </c>
      <c r="J7" s="127">
        <f>SUM(J8:J9)</f>
        <v>570976197</v>
      </c>
      <c r="K7" s="127">
        <f>SUM(K8:K9)</f>
        <v>154504251</v>
      </c>
      <c r="L7" s="127">
        <f>SUM(L8:L9)</f>
        <v>546455558</v>
      </c>
      <c r="M7" s="127">
        <f>SUM(M8:M9)</f>
        <v>86936866</v>
      </c>
    </row>
    <row r="8" spans="1:13" ht="12.75">
      <c r="A8" s="214" t="s">
        <v>150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502887834</v>
      </c>
      <c r="K8" s="7">
        <v>130012161</v>
      </c>
      <c r="L8" s="7">
        <v>497683807</v>
      </c>
      <c r="M8" s="7">
        <v>69419728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68088363</v>
      </c>
      <c r="K9" s="7">
        <v>24492090</v>
      </c>
      <c r="L9" s="7">
        <v>48771751</v>
      </c>
      <c r="M9" s="7">
        <v>17517138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128">
        <f>J11+J12+J16+J20+J21+J22+J25+J26</f>
        <v>571838762</v>
      </c>
      <c r="K10" s="128">
        <f>K11+K12+K16+K20+K21+K22+K25+K26</f>
        <v>138194216</v>
      </c>
      <c r="L10" s="128">
        <f>L11+L12+L16+L20+L21+L22+L25+L26</f>
        <v>694951659</v>
      </c>
      <c r="M10" s="128">
        <f>M11+M12+M16+M20+M21+M22+M25+M26</f>
        <v>222086131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>
        <v>9820480</v>
      </c>
      <c r="K11" s="7">
        <v>-1952917</v>
      </c>
      <c r="L11" s="7">
        <v>28963115</v>
      </c>
      <c r="M11" s="7">
        <v>17254706</v>
      </c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128">
        <f>SUM(J13:J15)</f>
        <v>431718529</v>
      </c>
      <c r="K12" s="128">
        <f>SUM(K13:K15)</f>
        <v>103303099</v>
      </c>
      <c r="L12" s="128">
        <f>SUM(L13:L15)</f>
        <v>431757182</v>
      </c>
      <c r="M12" s="128">
        <f>SUM(M13:M15)</f>
        <v>121974726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86536703</v>
      </c>
      <c r="K13" s="7">
        <v>21576672</v>
      </c>
      <c r="L13" s="7">
        <v>92509831</v>
      </c>
      <c r="M13" s="7">
        <v>16390375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24540191</v>
      </c>
      <c r="K14" s="7">
        <v>6267553</v>
      </c>
      <c r="L14" s="7">
        <v>25773414</v>
      </c>
      <c r="M14" s="7">
        <v>9496591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320641635</v>
      </c>
      <c r="K15" s="7">
        <v>75458874</v>
      </c>
      <c r="L15" s="7">
        <v>313473937</v>
      </c>
      <c r="M15" s="7">
        <v>96087760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128">
        <f>SUM(J17:J19)</f>
        <v>77424680</v>
      </c>
      <c r="K16" s="128">
        <f>SUM(K17:K19)</f>
        <v>19087124</v>
      </c>
      <c r="L16" s="128">
        <f>SUM(L17:L19)</f>
        <v>81795886</v>
      </c>
      <c r="M16" s="128">
        <f>SUM(M17:M19)</f>
        <v>19464506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47300498</v>
      </c>
      <c r="K17" s="7">
        <v>11863200</v>
      </c>
      <c r="L17" s="7">
        <v>50672183</v>
      </c>
      <c r="M17" s="7">
        <v>11326588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18390975</v>
      </c>
      <c r="K18" s="7">
        <v>4348851</v>
      </c>
      <c r="L18" s="7">
        <v>19761931</v>
      </c>
      <c r="M18" s="7">
        <v>5417540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11733207</v>
      </c>
      <c r="K19" s="7">
        <v>2875073</v>
      </c>
      <c r="L19" s="7">
        <v>11361772</v>
      </c>
      <c r="M19" s="7">
        <v>2720378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9690343</v>
      </c>
      <c r="K20" s="7">
        <v>2294587</v>
      </c>
      <c r="L20" s="7">
        <v>8853276</v>
      </c>
      <c r="M20" s="7">
        <v>1988643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34910487</v>
      </c>
      <c r="K21" s="7">
        <v>9346450</v>
      </c>
      <c r="L21" s="7">
        <v>31695376</v>
      </c>
      <c r="M21" s="7">
        <v>8123243</v>
      </c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128">
        <f>SUM(J23:J24)</f>
        <v>2540229</v>
      </c>
      <c r="K22" s="128">
        <f>SUM(K23:K24)</f>
        <v>2331076</v>
      </c>
      <c r="L22" s="128">
        <f>SUM(L23:L24)</f>
        <v>217855</v>
      </c>
      <c r="M22" s="128">
        <f>SUM(M23:M24)</f>
        <v>90029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2540229</v>
      </c>
      <c r="K24" s="7">
        <v>2331076</v>
      </c>
      <c r="L24" s="7">
        <v>217855</v>
      </c>
      <c r="M24" s="7">
        <v>90029</v>
      </c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>
        <v>3069929</v>
      </c>
      <c r="K25" s="7">
        <v>3142053</v>
      </c>
      <c r="L25" s="7">
        <v>105909255</v>
      </c>
      <c r="M25" s="7">
        <v>48739252</v>
      </c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2664085</v>
      </c>
      <c r="K26" s="7">
        <v>642744</v>
      </c>
      <c r="L26" s="7">
        <v>5759714</v>
      </c>
      <c r="M26" s="7">
        <v>4451026</v>
      </c>
    </row>
    <row r="27" spans="1:13" ht="12.75">
      <c r="A27" s="214" t="s">
        <v>211</v>
      </c>
      <c r="B27" s="215"/>
      <c r="C27" s="215"/>
      <c r="D27" s="215"/>
      <c r="E27" s="215"/>
      <c r="F27" s="215"/>
      <c r="G27" s="215"/>
      <c r="H27" s="216"/>
      <c r="I27" s="1">
        <v>131</v>
      </c>
      <c r="J27" s="128">
        <f>SUM(J28:J32)</f>
        <v>12372300</v>
      </c>
      <c r="K27" s="128">
        <f>SUM(K28:K32)</f>
        <v>5039180</v>
      </c>
      <c r="L27" s="131">
        <f>SUM(L28:L32)</f>
        <v>13562502</v>
      </c>
      <c r="M27" s="131">
        <f>SUM(M28:M32)</f>
        <v>3817566</v>
      </c>
    </row>
    <row r="28" spans="1:13" ht="24.75" customHeight="1">
      <c r="A28" s="214" t="s">
        <v>225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2424056</v>
      </c>
      <c r="K28" s="7">
        <v>972777</v>
      </c>
      <c r="L28" s="7">
        <v>4521573</v>
      </c>
      <c r="M28" s="7">
        <v>1028982</v>
      </c>
    </row>
    <row r="29" spans="1:13" ht="27" customHeight="1">
      <c r="A29" s="214" t="s">
        <v>153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9787570</v>
      </c>
      <c r="K29" s="7">
        <v>5628162</v>
      </c>
      <c r="L29" s="7">
        <v>7109038</v>
      </c>
      <c r="M29" s="7">
        <v>3304536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221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>
        <v>157971</v>
      </c>
      <c r="K31" s="7">
        <v>18022</v>
      </c>
      <c r="L31" s="7">
        <v>765308</v>
      </c>
      <c r="M31" s="7">
        <v>-471784</v>
      </c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>
        <v>2703</v>
      </c>
      <c r="K32" s="7">
        <v>-1579781</v>
      </c>
      <c r="L32" s="7">
        <v>1166583</v>
      </c>
      <c r="M32" s="7">
        <v>-44168</v>
      </c>
    </row>
    <row r="33" spans="1:13" ht="12.75">
      <c r="A33" s="214" t="s">
        <v>212</v>
      </c>
      <c r="B33" s="215"/>
      <c r="C33" s="215"/>
      <c r="D33" s="215"/>
      <c r="E33" s="215"/>
      <c r="F33" s="215"/>
      <c r="G33" s="215"/>
      <c r="H33" s="216"/>
      <c r="I33" s="1">
        <v>137</v>
      </c>
      <c r="J33" s="128">
        <f>SUM(J34:J37)</f>
        <v>8993620</v>
      </c>
      <c r="K33" s="128">
        <f>SUM(K34:K37)</f>
        <v>1683661</v>
      </c>
      <c r="L33" s="128">
        <f>SUM(L34:L37)</f>
        <v>14839990</v>
      </c>
      <c r="M33" s="128">
        <f>SUM(M34:M37)</f>
        <v>3858597</v>
      </c>
    </row>
    <row r="34" spans="1:13" ht="17.25" customHeight="1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1423912</v>
      </c>
      <c r="K34" s="7">
        <v>-423536</v>
      </c>
      <c r="L34" s="7">
        <v>4540681</v>
      </c>
      <c r="M34" s="7">
        <v>527899</v>
      </c>
    </row>
    <row r="35" spans="1:13" ht="23.25" customHeight="1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7567608</v>
      </c>
      <c r="K35" s="7">
        <v>1773758</v>
      </c>
      <c r="L35" s="7">
        <v>8780773</v>
      </c>
      <c r="M35" s="7">
        <v>1939469</v>
      </c>
    </row>
    <row r="36" spans="1:13" ht="12.75">
      <c r="A36" s="214" t="s">
        <v>222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>
        <v>0</v>
      </c>
      <c r="K36" s="7">
        <v>333439</v>
      </c>
      <c r="L36" s="7">
        <v>1391229</v>
      </c>
      <c r="M36" s="7">
        <v>1391229</v>
      </c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>
        <v>2100</v>
      </c>
      <c r="K37" s="7">
        <v>0</v>
      </c>
      <c r="L37" s="7">
        <v>127307</v>
      </c>
      <c r="M37" s="7">
        <v>0</v>
      </c>
    </row>
    <row r="38" spans="1:13" ht="12.75">
      <c r="A38" s="214" t="s">
        <v>193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194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223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224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213</v>
      </c>
      <c r="B42" s="215"/>
      <c r="C42" s="215"/>
      <c r="D42" s="215"/>
      <c r="E42" s="215"/>
      <c r="F42" s="215"/>
      <c r="G42" s="215"/>
      <c r="H42" s="216"/>
      <c r="I42" s="1">
        <v>146</v>
      </c>
      <c r="J42" s="128">
        <f>J7+J27+J38+J40</f>
        <v>583348497</v>
      </c>
      <c r="K42" s="128">
        <f>K7+K27+K38+K40</f>
        <v>159543431</v>
      </c>
      <c r="L42" s="128">
        <f>L7+L27+L38+L40</f>
        <v>560018060</v>
      </c>
      <c r="M42" s="128">
        <f>M7+M27+M38+M40</f>
        <v>90754432</v>
      </c>
    </row>
    <row r="43" spans="1:13" ht="12.75">
      <c r="A43" s="214" t="s">
        <v>214</v>
      </c>
      <c r="B43" s="215"/>
      <c r="C43" s="215"/>
      <c r="D43" s="215"/>
      <c r="E43" s="215"/>
      <c r="F43" s="215"/>
      <c r="G43" s="215"/>
      <c r="H43" s="216"/>
      <c r="I43" s="1">
        <v>147</v>
      </c>
      <c r="J43" s="128">
        <f>J10+J33+J39+J41</f>
        <v>580832382</v>
      </c>
      <c r="K43" s="128">
        <f>K10+K33+K39+K41</f>
        <v>139877877</v>
      </c>
      <c r="L43" s="128">
        <f>L10+L33+L39+L41</f>
        <v>709791649</v>
      </c>
      <c r="M43" s="128">
        <f>M10+M33+M39+M41</f>
        <v>225944728</v>
      </c>
    </row>
    <row r="44" spans="1:13" ht="12.75">
      <c r="A44" s="214" t="s">
        <v>234</v>
      </c>
      <c r="B44" s="215"/>
      <c r="C44" s="215"/>
      <c r="D44" s="215"/>
      <c r="E44" s="215"/>
      <c r="F44" s="215"/>
      <c r="G44" s="215"/>
      <c r="H44" s="216"/>
      <c r="I44" s="1">
        <v>148</v>
      </c>
      <c r="J44" s="128">
        <f>J42-J43</f>
        <v>2516115</v>
      </c>
      <c r="K44" s="128">
        <f>K42-K43</f>
        <v>19665554</v>
      </c>
      <c r="L44" s="128">
        <f>L42-L43</f>
        <v>-149773589</v>
      </c>
      <c r="M44" s="128">
        <f>M42-M43</f>
        <v>-135190296</v>
      </c>
    </row>
    <row r="45" spans="1:13" ht="12.75">
      <c r="A45" s="222" t="s">
        <v>216</v>
      </c>
      <c r="B45" s="223"/>
      <c r="C45" s="223"/>
      <c r="D45" s="223"/>
      <c r="E45" s="223"/>
      <c r="F45" s="223"/>
      <c r="G45" s="223"/>
      <c r="H45" s="224"/>
      <c r="I45" s="1">
        <v>149</v>
      </c>
      <c r="J45" s="128">
        <f>IF(J42&gt;J43,J42-J43,0)</f>
        <v>2516115</v>
      </c>
      <c r="K45" s="128">
        <f>IF(K42&gt;K43,K42-K43,0)</f>
        <v>19665554</v>
      </c>
      <c r="L45" s="53">
        <f>IF(L42&gt;L43,L42-L43,0)</f>
        <v>0</v>
      </c>
      <c r="M45" s="53">
        <f>IF(M42&gt;M43,M42-M43,0)</f>
        <v>0</v>
      </c>
    </row>
    <row r="46" spans="1:13" ht="12.75">
      <c r="A46" s="222" t="s">
        <v>217</v>
      </c>
      <c r="B46" s="223"/>
      <c r="C46" s="223"/>
      <c r="D46" s="223"/>
      <c r="E46" s="223"/>
      <c r="F46" s="223"/>
      <c r="G46" s="223"/>
      <c r="H46" s="224"/>
      <c r="I46" s="1">
        <v>150</v>
      </c>
      <c r="J46" s="128">
        <f>IF(J43&gt;J42,J43-J42,0)</f>
        <v>0</v>
      </c>
      <c r="K46" s="128">
        <f>IF(K43&gt;K42,K43-K42,0)</f>
        <v>0</v>
      </c>
      <c r="L46" s="128">
        <f>IF(L43&gt;L42,L43-L42,0)</f>
        <v>149773589</v>
      </c>
      <c r="M46" s="128">
        <f>IF(M43&gt;M42,M43-M42,0)</f>
        <v>135190296</v>
      </c>
    </row>
    <row r="47" spans="1:13" ht="12.75">
      <c r="A47" s="214" t="s">
        <v>215</v>
      </c>
      <c r="B47" s="215"/>
      <c r="C47" s="215"/>
      <c r="D47" s="215"/>
      <c r="E47" s="215"/>
      <c r="F47" s="215"/>
      <c r="G47" s="215"/>
      <c r="H47" s="216"/>
      <c r="I47" s="1">
        <v>151</v>
      </c>
      <c r="J47" s="129">
        <v>500337</v>
      </c>
      <c r="K47" s="129">
        <v>500337</v>
      </c>
      <c r="L47" s="7"/>
      <c r="M47" s="7"/>
    </row>
    <row r="48" spans="1:13" ht="12.75">
      <c r="A48" s="214" t="s">
        <v>235</v>
      </c>
      <c r="B48" s="215"/>
      <c r="C48" s="215"/>
      <c r="D48" s="215"/>
      <c r="E48" s="215"/>
      <c r="F48" s="215"/>
      <c r="G48" s="215"/>
      <c r="H48" s="216"/>
      <c r="I48" s="1">
        <v>152</v>
      </c>
      <c r="J48" s="128">
        <f>J44-J47</f>
        <v>2015778</v>
      </c>
      <c r="K48" s="128">
        <f>K44-K47</f>
        <v>19165217</v>
      </c>
      <c r="L48" s="128">
        <f>L44-L47</f>
        <v>-149773589</v>
      </c>
      <c r="M48" s="128">
        <f>M44-M47</f>
        <v>-135190296</v>
      </c>
    </row>
    <row r="49" spans="1:13" ht="12.75">
      <c r="A49" s="222" t="s">
        <v>190</v>
      </c>
      <c r="B49" s="223"/>
      <c r="C49" s="223"/>
      <c r="D49" s="223"/>
      <c r="E49" s="223"/>
      <c r="F49" s="223"/>
      <c r="G49" s="223"/>
      <c r="H49" s="224"/>
      <c r="I49" s="1">
        <v>153</v>
      </c>
      <c r="J49" s="128">
        <f>IF(J48&gt;0,J48,0)</f>
        <v>2015778</v>
      </c>
      <c r="K49" s="128">
        <f>IF(K48&gt;0,K48,0)</f>
        <v>19165217</v>
      </c>
      <c r="L49" s="53">
        <f>IF(L48&gt;0,L48,0)</f>
        <v>0</v>
      </c>
      <c r="M49" s="53">
        <f>IF(M48&gt;0,M48,0)</f>
        <v>0</v>
      </c>
    </row>
    <row r="50" spans="1:13" ht="12.75">
      <c r="A50" s="254" t="s">
        <v>218</v>
      </c>
      <c r="B50" s="255"/>
      <c r="C50" s="255"/>
      <c r="D50" s="255"/>
      <c r="E50" s="255"/>
      <c r="F50" s="255"/>
      <c r="G50" s="255"/>
      <c r="H50" s="256"/>
      <c r="I50" s="4">
        <v>154</v>
      </c>
      <c r="J50" s="130">
        <f>IF(J48&lt;0,-J48,0)</f>
        <v>0</v>
      </c>
      <c r="K50" s="130">
        <f>IF(K48&lt;0,-K48,0)</f>
        <v>0</v>
      </c>
      <c r="L50" s="130">
        <f>IF(L48&lt;0,-L48,0)</f>
        <v>149773589</v>
      </c>
      <c r="M50" s="130">
        <f>IF(M48&lt;0,-M48,0)</f>
        <v>135190296</v>
      </c>
    </row>
    <row r="51" spans="1:13" ht="12.75" customHeight="1">
      <c r="A51" s="203" t="s">
        <v>310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185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51" t="s">
        <v>232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233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03" t="s">
        <v>187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202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>
        <f>J48</f>
        <v>2015778</v>
      </c>
      <c r="K56" s="6">
        <f>K48</f>
        <v>19165217</v>
      </c>
      <c r="L56" s="6">
        <f>L48</f>
        <v>-149773589</v>
      </c>
      <c r="M56" s="6">
        <f>M48</f>
        <v>-135190296</v>
      </c>
    </row>
    <row r="57" spans="1:13" ht="12.75">
      <c r="A57" s="214" t="s">
        <v>219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3">
        <f>SUM(J58:J64)</f>
        <v>45220</v>
      </c>
      <c r="K57" s="53">
        <f>SUM(K58:K64)</f>
        <v>20184</v>
      </c>
      <c r="L57" s="53">
        <f>SUM(L58:L64)</f>
        <v>15130</v>
      </c>
      <c r="M57" s="53">
        <f>SUM(M58:M64)</f>
        <v>20184</v>
      </c>
    </row>
    <row r="58" spans="1:13" ht="12.75">
      <c r="A58" s="214" t="s">
        <v>226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</row>
    <row r="59" spans="1:13" ht="12.75">
      <c r="A59" s="214" t="s">
        <v>227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>
        <v>45220</v>
      </c>
      <c r="K60" s="7">
        <v>20184</v>
      </c>
      <c r="L60" s="7">
        <v>15130</v>
      </c>
      <c r="M60" s="7">
        <v>20184</v>
      </c>
    </row>
    <row r="61" spans="1:13" ht="12.75">
      <c r="A61" s="214" t="s">
        <v>228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229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230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231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220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>
        <v>9044</v>
      </c>
      <c r="K65" s="7">
        <v>4036</v>
      </c>
      <c r="L65" s="7">
        <v>3026</v>
      </c>
      <c r="M65" s="7">
        <v>4036</v>
      </c>
    </row>
    <row r="66" spans="1:13" ht="12.75">
      <c r="A66" s="214" t="s">
        <v>191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3">
        <f>J57-J65</f>
        <v>36176</v>
      </c>
      <c r="K66" s="53">
        <f>K57-K65</f>
        <v>16148</v>
      </c>
      <c r="L66" s="53">
        <f>L57-L65</f>
        <v>12104</v>
      </c>
      <c r="M66" s="53">
        <f>M57-M65</f>
        <v>16148</v>
      </c>
    </row>
    <row r="67" spans="1:13" ht="12.75">
      <c r="A67" s="214" t="s">
        <v>192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1">
        <f>J56+J66</f>
        <v>2051954</v>
      </c>
      <c r="K67" s="61">
        <f>K56+K66</f>
        <v>19181365</v>
      </c>
      <c r="L67" s="61">
        <f>L56+L66</f>
        <v>-149761485</v>
      </c>
      <c r="M67" s="61">
        <f>M56+M66</f>
        <v>-135174148</v>
      </c>
    </row>
    <row r="68" spans="1:13" ht="12.75" customHeight="1">
      <c r="A68" s="247" t="s">
        <v>311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186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232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44" t="s">
        <v>233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N1:IV65536 L1:M26 A1:K65536 L28:M65536"/>
    <dataValidation type="whole" operator="greaterThanOrEqual" allowBlank="1" showInputMessage="1" showErrorMessage="1" errorTitle="Pogrešan unos" error="Mogu se unijeti samo cjelobrojne pozitivne vrijednosti." sqref="L27:M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M54" sqref="M54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263" t="s">
        <v>162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341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37" t="s">
        <v>333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277</v>
      </c>
      <c r="J4" s="67" t="s">
        <v>342</v>
      </c>
      <c r="K4" s="67" t="s">
        <v>343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8">
        <v>2</v>
      </c>
      <c r="J5" s="69" t="s">
        <v>281</v>
      </c>
      <c r="K5" s="69" t="s">
        <v>282</v>
      </c>
    </row>
    <row r="6" spans="1:11" ht="12.75">
      <c r="A6" s="203" t="s">
        <v>154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2516115</v>
      </c>
      <c r="K7" s="7">
        <v>-149773589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7">
        <v>9690343</v>
      </c>
      <c r="K8" s="7">
        <v>8853276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7">
        <v>0</v>
      </c>
      <c r="K9" s="7"/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7">
        <v>44392403</v>
      </c>
      <c r="K10" s="7">
        <v>19163424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7">
        <v>21720250</v>
      </c>
      <c r="K11" s="7">
        <v>14982039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7">
        <v>19749897</v>
      </c>
      <c r="K12" s="7">
        <v>96527388</v>
      </c>
    </row>
    <row r="13" spans="1:11" ht="12.75">
      <c r="A13" s="214" t="s">
        <v>155</v>
      </c>
      <c r="B13" s="215"/>
      <c r="C13" s="215"/>
      <c r="D13" s="215"/>
      <c r="E13" s="215"/>
      <c r="F13" s="215"/>
      <c r="G13" s="215"/>
      <c r="H13" s="215"/>
      <c r="I13" s="1">
        <v>7</v>
      </c>
      <c r="J13" s="128">
        <f>SUM(J7:J12)</f>
        <v>98069008</v>
      </c>
      <c r="K13" s="128">
        <f>SUM(K7:K12)</f>
        <v>-10247462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7">
        <v>67336990</v>
      </c>
      <c r="K14" s="7">
        <v>2260316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7"/>
      <c r="K15" s="7"/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/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49515437</v>
      </c>
      <c r="K17" s="7">
        <v>4969670</v>
      </c>
    </row>
    <row r="18" spans="1:11" ht="12.75">
      <c r="A18" s="214" t="s">
        <v>156</v>
      </c>
      <c r="B18" s="215"/>
      <c r="C18" s="215"/>
      <c r="D18" s="215"/>
      <c r="E18" s="215"/>
      <c r="F18" s="215"/>
      <c r="G18" s="215"/>
      <c r="H18" s="215"/>
      <c r="I18" s="1">
        <v>12</v>
      </c>
      <c r="J18" s="128">
        <f>SUM(J14:J17)</f>
        <v>116852427</v>
      </c>
      <c r="K18" s="128">
        <f>SUM(K14:K17)</f>
        <v>7229986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128">
        <f>IF(J13&gt;J18,J13-J18,0)</f>
        <v>0</v>
      </c>
      <c r="K19" s="53">
        <f>IF(K13&gt;K18,K13-K18,0)</f>
        <v>0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128">
        <f>IF(J18&gt;J13,J18-J13,0)</f>
        <v>18783419</v>
      </c>
      <c r="K20" s="128">
        <f>IF(K18&gt;K13,K18-K13,0)</f>
        <v>17477448</v>
      </c>
    </row>
    <row r="21" spans="1:11" ht="12.75">
      <c r="A21" s="203" t="s">
        <v>157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>
      <c r="A22" s="211" t="s">
        <v>176</v>
      </c>
      <c r="B22" s="212"/>
      <c r="C22" s="212"/>
      <c r="D22" s="212"/>
      <c r="E22" s="212"/>
      <c r="F22" s="212"/>
      <c r="G22" s="212"/>
      <c r="H22" s="212"/>
      <c r="I22" s="1">
        <v>15</v>
      </c>
      <c r="J22" s="7"/>
      <c r="K22" s="7"/>
    </row>
    <row r="23" spans="1:11" ht="12.75">
      <c r="A23" s="211" t="s">
        <v>177</v>
      </c>
      <c r="B23" s="212"/>
      <c r="C23" s="212"/>
      <c r="D23" s="212"/>
      <c r="E23" s="212"/>
      <c r="F23" s="212"/>
      <c r="G23" s="212"/>
      <c r="H23" s="212"/>
      <c r="I23" s="1">
        <v>16</v>
      </c>
      <c r="J23" s="7">
        <v>0</v>
      </c>
      <c r="K23" s="7">
        <v>0</v>
      </c>
    </row>
    <row r="24" spans="1:11" ht="12.75">
      <c r="A24" s="211" t="s">
        <v>178</v>
      </c>
      <c r="B24" s="212"/>
      <c r="C24" s="212"/>
      <c r="D24" s="212"/>
      <c r="E24" s="212"/>
      <c r="F24" s="212"/>
      <c r="G24" s="212"/>
      <c r="H24" s="212"/>
      <c r="I24" s="1">
        <v>17</v>
      </c>
      <c r="J24" s="7">
        <v>11844168</v>
      </c>
      <c r="K24" s="7">
        <v>5579353</v>
      </c>
    </row>
    <row r="25" spans="1:11" ht="12.75">
      <c r="A25" s="211" t="s">
        <v>179</v>
      </c>
      <c r="B25" s="212"/>
      <c r="C25" s="212"/>
      <c r="D25" s="212"/>
      <c r="E25" s="212"/>
      <c r="F25" s="212"/>
      <c r="G25" s="212"/>
      <c r="H25" s="212"/>
      <c r="I25" s="1">
        <v>18</v>
      </c>
      <c r="J25" s="7">
        <v>2702</v>
      </c>
      <c r="K25" s="7">
        <v>6737</v>
      </c>
    </row>
    <row r="26" spans="1:11" ht="12.75">
      <c r="A26" s="211" t="s">
        <v>180</v>
      </c>
      <c r="B26" s="212"/>
      <c r="C26" s="212"/>
      <c r="D26" s="212"/>
      <c r="E26" s="212"/>
      <c r="F26" s="212"/>
      <c r="G26" s="212"/>
      <c r="H26" s="212"/>
      <c r="I26" s="1">
        <v>19</v>
      </c>
      <c r="J26" s="7">
        <v>20408002</v>
      </c>
      <c r="K26" s="7">
        <v>16993990</v>
      </c>
    </row>
    <row r="27" spans="1:11" ht="12.75">
      <c r="A27" s="214" t="s">
        <v>166</v>
      </c>
      <c r="B27" s="215"/>
      <c r="C27" s="215"/>
      <c r="D27" s="215"/>
      <c r="E27" s="215"/>
      <c r="F27" s="215"/>
      <c r="G27" s="215"/>
      <c r="H27" s="215"/>
      <c r="I27" s="1">
        <v>20</v>
      </c>
      <c r="J27" s="128">
        <f>SUM(J22:J26)</f>
        <v>32254872</v>
      </c>
      <c r="K27" s="128">
        <f>SUM(K22:K26)</f>
        <v>22580080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7">
        <v>0</v>
      </c>
      <c r="K28" s="7"/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>
        <v>0</v>
      </c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7">
        <v>19677687</v>
      </c>
      <c r="K30" s="7">
        <v>26041504</v>
      </c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128">
        <f>SUM(J28:J30)</f>
        <v>19677687</v>
      </c>
      <c r="K31" s="128">
        <f>SUM(K28:K30)</f>
        <v>26041504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128">
        <f>IF(J27&gt;J31,J27-J31,0)</f>
        <v>12577185</v>
      </c>
      <c r="K32" s="128">
        <f>IF(K27&gt;K31,K27-K31,0)</f>
        <v>0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128">
        <f>IF(J31&gt;J27,J31-J27,0)</f>
        <v>0</v>
      </c>
      <c r="K33" s="128">
        <f>IF(K31&gt;K27,K31-K27,0)</f>
        <v>3461424</v>
      </c>
    </row>
    <row r="34" spans="1:11" ht="12.75">
      <c r="A34" s="203" t="s">
        <v>158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>
      <c r="A35" s="211" t="s">
        <v>172</v>
      </c>
      <c r="B35" s="212"/>
      <c r="C35" s="212"/>
      <c r="D35" s="212"/>
      <c r="E35" s="212"/>
      <c r="F35" s="212"/>
      <c r="G35" s="212"/>
      <c r="H35" s="212"/>
      <c r="I35" s="1">
        <v>27</v>
      </c>
      <c r="J35" s="7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7">
        <v>262742234</v>
      </c>
      <c r="K36" s="7">
        <v>171022080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>
        <v>47400421</v>
      </c>
      <c r="K37" s="7">
        <v>65669861</v>
      </c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128">
        <f>SUM(J35:J37)</f>
        <v>310142655</v>
      </c>
      <c r="K38" s="132">
        <f>SUM(K35:K37)</f>
        <v>236691941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7">
        <v>279059658</v>
      </c>
      <c r="K39" s="7">
        <v>206101878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>
        <v>0</v>
      </c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>
        <v>0</v>
      </c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>
        <v>0</v>
      </c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>
        <v>29641338</v>
      </c>
      <c r="K43" s="7">
        <v>10096061</v>
      </c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128">
        <f>SUM(J39:J43)</f>
        <v>308700996</v>
      </c>
      <c r="K44" s="128">
        <f>SUM(K39:K43)</f>
        <v>216197939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128">
        <f>IF(J38&gt;J44,J38-J44,0)</f>
        <v>1441659</v>
      </c>
      <c r="K45" s="128">
        <f>IF(K38&gt;K44,K38-K44,0)</f>
        <v>20494002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128">
        <f>IF(J44&gt;J38,J44-J38,0)</f>
        <v>0</v>
      </c>
      <c r="K46" s="53">
        <f>IF(K44&gt;K38,K44-K38,0)</f>
        <v>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128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128">
        <f>IF(J20-J19+J33-J32+J46-J45&gt;0,J20-J19+J33-J32+J46-J45,0)</f>
        <v>4764575</v>
      </c>
      <c r="K48" s="128">
        <f>IF(K20-K19+K33-K32+K46-K45&gt;0,K20-K19+K33-K32+K46-K45,0)</f>
        <v>444870</v>
      </c>
    </row>
    <row r="49" spans="1:11" ht="12.75">
      <c r="A49" s="211" t="s">
        <v>159</v>
      </c>
      <c r="B49" s="212"/>
      <c r="C49" s="212"/>
      <c r="D49" s="212"/>
      <c r="E49" s="212"/>
      <c r="F49" s="212"/>
      <c r="G49" s="212"/>
      <c r="H49" s="212"/>
      <c r="I49" s="1">
        <v>41</v>
      </c>
      <c r="J49" s="7">
        <v>10305553</v>
      </c>
      <c r="K49" s="7">
        <v>5540978</v>
      </c>
    </row>
    <row r="50" spans="1:11" ht="12.75">
      <c r="A50" s="211" t="s">
        <v>173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/>
      <c r="K50" s="7">
        <f>K47</f>
        <v>0</v>
      </c>
    </row>
    <row r="51" spans="1:11" ht="12.75">
      <c r="A51" s="211" t="s">
        <v>174</v>
      </c>
      <c r="B51" s="212"/>
      <c r="C51" s="212"/>
      <c r="D51" s="212"/>
      <c r="E51" s="212"/>
      <c r="F51" s="212"/>
      <c r="G51" s="212"/>
      <c r="H51" s="212"/>
      <c r="I51" s="1">
        <v>43</v>
      </c>
      <c r="J51" s="128">
        <v>4764575</v>
      </c>
      <c r="K51" s="128">
        <f>K48</f>
        <v>444870</v>
      </c>
    </row>
    <row r="52" spans="1:11" ht="12.75">
      <c r="A52" s="217" t="s">
        <v>175</v>
      </c>
      <c r="B52" s="218"/>
      <c r="C52" s="218"/>
      <c r="D52" s="218"/>
      <c r="E52" s="218"/>
      <c r="F52" s="218"/>
      <c r="G52" s="218"/>
      <c r="H52" s="218"/>
      <c r="I52" s="4">
        <v>44</v>
      </c>
      <c r="J52" s="130">
        <f>J49+J50-J51</f>
        <v>5540978</v>
      </c>
      <c r="K52" s="130">
        <f>K49+K50-K51</f>
        <v>5096108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L1:IV65536 J18:K21 J27:K27 J1:K6 J13:K13 J31:K35 J38:K38 J44:K48 J50:K65536"/>
    <dataValidation type="whole" operator="notEqual" allowBlank="1" showInputMessage="1" showErrorMessage="1" errorTitle="Pogrešan unos" error="Mogu se unijeti samo cjelobrojne vrijednosti." sqref="J7:K12 J14:K17 J22:K26 J28:K30 J36:K37 J39:K43 J49:K4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277</v>
      </c>
      <c r="J4" s="67" t="s">
        <v>317</v>
      </c>
      <c r="K4" s="67" t="s">
        <v>318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2">
        <v>2</v>
      </c>
      <c r="J5" s="73" t="s">
        <v>281</v>
      </c>
      <c r="K5" s="73" t="s">
        <v>282</v>
      </c>
    </row>
    <row r="6" spans="1:11" ht="12.75">
      <c r="A6" s="203" t="s">
        <v>154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197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4" t="s">
        <v>196</v>
      </c>
      <c r="B12" s="215"/>
      <c r="C12" s="215"/>
      <c r="D12" s="215"/>
      <c r="E12" s="215"/>
      <c r="F12" s="215"/>
      <c r="G12" s="215"/>
      <c r="H12" s="21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4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6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3" t="s">
        <v>157</v>
      </c>
      <c r="B22" s="204"/>
      <c r="C22" s="204"/>
      <c r="D22" s="204"/>
      <c r="E22" s="204"/>
      <c r="F22" s="204"/>
      <c r="G22" s="204"/>
      <c r="H22" s="204"/>
      <c r="I22" s="260"/>
      <c r="J22" s="260"/>
      <c r="K22" s="261"/>
    </row>
    <row r="23" spans="1:11" ht="12.75">
      <c r="A23" s="211" t="s">
        <v>163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164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319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320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165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3" t="s">
        <v>158</v>
      </c>
      <c r="B35" s="204"/>
      <c r="C35" s="204"/>
      <c r="D35" s="204"/>
      <c r="E35" s="204"/>
      <c r="F35" s="204"/>
      <c r="G35" s="204"/>
      <c r="H35" s="204"/>
      <c r="I35" s="260">
        <v>0</v>
      </c>
      <c r="J35" s="260"/>
      <c r="K35" s="261"/>
    </row>
    <row r="36" spans="1:11" ht="12.75">
      <c r="A36" s="211" t="s">
        <v>172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4" t="s">
        <v>160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4" t="s">
        <v>161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4" t="s">
        <v>159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173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174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6" t="s">
        <v>175</v>
      </c>
      <c r="B53" s="227"/>
      <c r="C53" s="227"/>
      <c r="D53" s="227"/>
      <c r="E53" s="227"/>
      <c r="F53" s="227"/>
      <c r="G53" s="227"/>
      <c r="H53" s="22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8" sqref="K1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4.57421875" style="76" customWidth="1"/>
    <col min="11" max="11" width="14.28125" style="76" customWidth="1"/>
    <col min="12" max="16384" width="9.140625" style="76" customWidth="1"/>
  </cols>
  <sheetData>
    <row r="1" spans="1:12" ht="12.75">
      <c r="A1" s="288" t="s">
        <v>279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5"/>
    </row>
    <row r="2" spans="1:12" ht="15.75">
      <c r="A2" s="42"/>
      <c r="B2" s="74"/>
      <c r="C2" s="273" t="s">
        <v>280</v>
      </c>
      <c r="D2" s="273"/>
      <c r="E2" s="77">
        <v>42736</v>
      </c>
      <c r="F2" s="43" t="s">
        <v>248</v>
      </c>
      <c r="G2" s="274" t="s">
        <v>339</v>
      </c>
      <c r="H2" s="275"/>
      <c r="I2" s="74"/>
      <c r="J2" s="74"/>
      <c r="K2" s="74"/>
      <c r="L2" s="78"/>
    </row>
    <row r="3" spans="1:11" ht="33.75">
      <c r="A3" s="276" t="s">
        <v>59</v>
      </c>
      <c r="B3" s="276"/>
      <c r="C3" s="276"/>
      <c r="D3" s="276"/>
      <c r="E3" s="276"/>
      <c r="F3" s="276"/>
      <c r="G3" s="276"/>
      <c r="H3" s="276"/>
      <c r="I3" s="81" t="s">
        <v>303</v>
      </c>
      <c r="J3" s="67" t="s">
        <v>338</v>
      </c>
      <c r="K3" s="67" t="s">
        <v>344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83">
        <v>2</v>
      </c>
      <c r="J4" s="82" t="s">
        <v>281</v>
      </c>
      <c r="K4" s="82" t="s">
        <v>282</v>
      </c>
    </row>
    <row r="5" spans="1:11" ht="12.75">
      <c r="A5" s="278" t="s">
        <v>283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170514000</v>
      </c>
      <c r="K5" s="45">
        <v>170514000</v>
      </c>
    </row>
    <row r="6" spans="1:11" ht="12.75">
      <c r="A6" s="278" t="s">
        <v>284</v>
      </c>
      <c r="B6" s="279"/>
      <c r="C6" s="279"/>
      <c r="D6" s="279"/>
      <c r="E6" s="279"/>
      <c r="F6" s="279"/>
      <c r="G6" s="279"/>
      <c r="H6" s="279"/>
      <c r="I6" s="44">
        <v>2</v>
      </c>
      <c r="J6" s="46"/>
      <c r="K6" s="46"/>
    </row>
    <row r="7" spans="1:11" ht="12.75">
      <c r="A7" s="278" t="s">
        <v>285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69439939</v>
      </c>
      <c r="K7" s="46">
        <v>69439939</v>
      </c>
    </row>
    <row r="8" spans="1:11" ht="12.75">
      <c r="A8" s="278" t="s">
        <v>286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97437599</v>
      </c>
      <c r="K8" s="46">
        <v>100469690</v>
      </c>
    </row>
    <row r="9" spans="1:11" ht="12.75">
      <c r="A9" s="278" t="s">
        <v>287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2015778</v>
      </c>
      <c r="K9" s="7">
        <v>-149773589</v>
      </c>
    </row>
    <row r="10" spans="1:11" ht="12.75">
      <c r="A10" s="278" t="s">
        <v>288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7"/>
    </row>
    <row r="11" spans="1:11" ht="12.75">
      <c r="A11" s="278" t="s">
        <v>289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7"/>
    </row>
    <row r="12" spans="1:11" ht="12.75">
      <c r="A12" s="278" t="s">
        <v>290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/>
      <c r="K12" s="7"/>
    </row>
    <row r="13" spans="1:11" ht="12.75">
      <c r="A13" s="278" t="s">
        <v>291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>
        <v>154467</v>
      </c>
      <c r="K13" s="7">
        <v>682491</v>
      </c>
    </row>
    <row r="14" spans="1:11" ht="12.75">
      <c r="A14" s="280" t="s">
        <v>292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339561783</v>
      </c>
      <c r="K14" s="79">
        <f>SUM(K5:K13)</f>
        <v>191332531</v>
      </c>
    </row>
    <row r="15" spans="1:11" ht="12.75">
      <c r="A15" s="278" t="s">
        <v>293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294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295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296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297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298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299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2" t="s">
        <v>300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/>
      <c r="K23" s="45"/>
    </row>
    <row r="24" spans="1:11" ht="17.25" customHeight="1">
      <c r="A24" s="284" t="s">
        <v>301</v>
      </c>
      <c r="B24" s="285"/>
      <c r="C24" s="285"/>
      <c r="D24" s="285"/>
      <c r="E24" s="285"/>
      <c r="F24" s="285"/>
      <c r="G24" s="285"/>
      <c r="H24" s="285"/>
      <c r="I24" s="48">
        <v>19</v>
      </c>
      <c r="J24" s="80"/>
      <c r="K24" s="80"/>
    </row>
    <row r="25" spans="1:11" ht="30" customHeight="1">
      <c r="A25" s="286" t="s">
        <v>302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J65536 L1:IV65536 K1:K7 K14:K65536"/>
    <dataValidation type="whole" operator="notEqual" allowBlank="1" showInputMessage="1" showErrorMessage="1" errorTitle="Pogrešan unos" error="Mogu se unijeti samo cjelobrojne vrijednosti." sqref="K9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8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278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314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Vesna Bozicko</cp:lastModifiedBy>
  <cp:lastPrinted>2017-10-25T14:27:04Z</cp:lastPrinted>
  <dcterms:created xsi:type="dcterms:W3CDTF">2008-10-17T11:51:54Z</dcterms:created>
  <dcterms:modified xsi:type="dcterms:W3CDTF">2018-02-16T08:28:36Z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