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<sst xmlns="http://schemas.openxmlformats.org/spreadsheetml/2006/main" count="398" uniqueCount="346">
  <si>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</si>
  <si>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</si>
  <si>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</si>
  <si>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</si>
  <si>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</si>
  <si>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</si>
  <si>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</si>
  <si>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</si>
  <si>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</si>
  <si>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</si>
  <si>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</si>
  <si>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</si>
  <si>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</si>
  <si>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</si>
  <si>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</si>
  <si>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</si>
  <si>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</si>
  <si>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</si>
  <si>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</si>
  <si>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</si>
  <si>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</si>
  <si>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</si>
  <si>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</si>
  <si>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</si>
  <si>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</si>
  <si>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</si>
  <si>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</si>
  <si>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</si>
  <si>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</si>
  <si>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</si>
  <si>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</si>
  <si>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</si>
  <si>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</si>
  <si>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</si>
  <si>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</si>
  <si>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</si>
  <si>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</si>
  <si>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</si>
  <si>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</si>
  <si>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</si>
  <si>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</si>
  <si>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</si>
  <si>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</si>
  <si>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</si>
  <si>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</si>
  <si>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</si>
  <si>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</si>
  <si>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</si>
  <si>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</si>
  <si>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</si>
  <si>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</si>
  <si>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</si>
  <si>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</si>
  <si>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</si>
  <si>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</si>
  <si>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</si>
  <si>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</si>
  <si>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</si>
  <si>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</si>
  <si>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</si>
  <si>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</si>
  <si>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</si>
  <si>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</si>
  <si>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</si>
  <si>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</si>
  <si>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</si>
  <si>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</si>
  <si>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</si>
  <si>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</si>
  <si>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</si>
  <si>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</si>
  <si>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</si>
  <si>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</si>
  <si>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</si>
  <si>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</si>
  <si>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</si>
  <si>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</si>
  <si>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</si>
  <si>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</si>
  <si>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</si>
  <si>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</si>
  <si>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</si>
  <si>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</si>
  <si>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</si>
  <si>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</si>
  <si>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</si>
  <si>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</si>
  <si>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</si>
  <si>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</si>
  <si>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</si>
  <si>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</si>
  <si>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</si>
  <si>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</si>
  <si>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</si>
  <si>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</si>
  <si>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</si>
  <si>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</si>
  <si>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</si>
  <si>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</si>
  <si>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</si>
  <si>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</si>
  <si>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</si>
  <si>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</si>
  <si>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</si>
  <si>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</si>
  <si>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</si>
  <si>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</si>
  <si>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</si>
  <si>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</si>
  <si>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</si>
  <si>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</si>
  <si>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</si>
  <si>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</si>
  <si>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</si>
  <si>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</si>
  <si>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</si>
  <si>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</si>
  <si>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</si>
  <si>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</si>
  <si>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</si>
  <si>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</si>
  <si>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</si>
  <si>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</si>
  <si>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</si>
  <si>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</si>
  <si>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</si>
  <si>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</si>
  <si>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</si>
  <si>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</si>
  <si>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</si>
  <si>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</si>
  <si>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</si>
  <si>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</si>
  <si>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</si>
  <si>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</si>
  <si>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</si>
  <si>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</si>
  <si>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</si>
  <si>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</si>
  <si>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</si>
  <si>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</si>
  <si>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</si>
  <si>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</si>
  <si>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</si>
  <si>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</si>
  <si>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</si>
  <si>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</si>
  <si>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</si>
  <si>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</si>
  <si>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</si>
  <si>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</si>
  <si>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</si>
  <si>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</si>
  <si>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</si>
  <si>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</si>
  <si>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</si>
  <si>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</si>
  <si>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</si>
  <si>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</si>
  <si>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</si>
  <si>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</si>
  <si>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</si>
  <si>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</si>
  <si>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</si>
  <si>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</si>
  <si>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</si>
  <si>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</si>
  <si>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</si>
  <si>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</si>
  <si>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</si>
  <si>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</si>
  <si>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</si>
  <si>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</si>
  <si>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</si>
  <si>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</si>
  <si>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</si>
  <si>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</si>
  <si>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</si>
  <si>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</si>
  <si>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</si>
  <si>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</si>
  <si>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</si>
  <si>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</si>
  <si>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</si>
  <si>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</si>
  <si>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</si>
  <si>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</si>
  <si>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</si>
  <si>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</si>
  <si>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</si>
  <si>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</si>
  <si>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</si>
  <si>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</si>
  <si>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</si>
  <si>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</si>
  <si>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</si>
  <si>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</si>
  <si>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</si>
  <si>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</si>
  <si>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</si>
  <si>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</si>
  <si>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</si>
  <si>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</si>
  <si>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</si>
  <si>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</si>
  <si>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</si>
  <si>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</si>
  <si>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</si>
  <si>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</si>
  <si>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</si>
  <si>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</si>
  <si>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</si>
  <si>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</si>
  <si>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</si>
  <si>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</si>
  <si>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</si>
  <si>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</si>
  <si>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</si>
  <si>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</si>
  <si>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</si>
  <si>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</si>
  <si>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</si>
  <si>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</si>
  <si>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</si>
  <si>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</si>
  <si>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</si>
  <si>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</si>
  <si>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</si>
  <si>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</si>
  <si>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</si>
  <si>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</si>
  <si>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</si>
  <si>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</si>
  <si>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</si>
  <si>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</si>
  <si>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</si>
  <si>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</si>
  <si>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</si>
  <si>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</si>
  <si>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</si>
  <si>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</si>
  <si>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</si>
  <si>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</si>
  <si>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</si>
  <si>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</si>
  <si>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</si>
  <si>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</si>
  <si>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</si>
  <si>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</si>
  <si>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</si>
  <si>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</si>
  <si>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</si>
  <si>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</si>
  <si>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</si>
  <si>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</si>
  <si>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</si>
  <si>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</si>
  <si>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</si>
  <si>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</si>
  <si>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</si>
  <si>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</si>
  <si>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</si>
  <si>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</si>
  <si>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</si>
  <si>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</si>
  <si>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</si>
  <si>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</si>
  <si>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</si>
  <si>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</si>
  <si>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</si>
  <si>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</si>
  <si>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</si>
  <si>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</si>
  <si>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</si>
  <si>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</si>
  <si>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</si>
  <si>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</si>
  <si>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</si>
  <si>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</si>
  <si>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</si>
  <si>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</si>
  <si>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</si>
  <si>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</si>
  <si>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</si>
  <si>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</si>
  <si>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</si>
  <si>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</si>
  <si>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</si>
  <si>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</si>
  <si>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</si>
  <si>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</si>
  <si>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</si>
  <si>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</si>
  <si>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</si>
  <si>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</si>
  <si>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</si>
  <si>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</si>
  <si>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</si>
  <si>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</si>
  <si>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</si>
  <si>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</si>
  <si>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</si>
  <si>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</si>
  <si>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</si>
  <si>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</si>
  <si>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</si>
  <si>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</si>
  <si>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</si>
  <si>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</si>
  <si>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</si>
  <si>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</si>
  <si>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</si>
  <si>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</si>
  <si>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</si>
  <si>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</si>
  <si>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</si>
  <si>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</si>
  <si>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</si>
  <si>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</si>
  <si>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</si>
  <si>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</si>
  <si>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</si>
  <si>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080034838</t>
  </si>
  <si>
    <t>73037001250</t>
  </si>
  <si>
    <t>TEHNIKA d.d.</t>
  </si>
  <si>
    <t>ZAGREB</t>
  </si>
  <si>
    <t>ULICA GRADA VUKOVARA 274</t>
  </si>
  <si>
    <t>franjo.katic@tehnika.hr</t>
  </si>
  <si>
    <t>www.tehnika.hr</t>
  </si>
  <si>
    <t>GRAD ZAGREB</t>
  </si>
  <si>
    <t>NE</t>
  </si>
  <si>
    <t>4120</t>
  </si>
  <si>
    <t>01 6187 697</t>
  </si>
  <si>
    <t>Obveznik: Tehnika d.d. (matica)</t>
  </si>
  <si>
    <t>01.01.2017.</t>
  </si>
  <si>
    <t>Zlatko Sirovec, struč.spec.ing.građ.</t>
  </si>
  <si>
    <t>Franjo Katić</t>
  </si>
  <si>
    <t>01 6301 153</t>
  </si>
  <si>
    <t>Prethodna godina 31.12.2016.</t>
  </si>
  <si>
    <t>30.09.2017.</t>
  </si>
  <si>
    <t>stanje na dan   30.09.2017.</t>
  </si>
  <si>
    <t>u razdoblju  01.01.2017.  do  30.09.2017.</t>
  </si>
  <si>
    <t>Prethodno razdoblje 30.09.2016.</t>
  </si>
  <si>
    <t>Tekuće razdoblje 30.09.2017.</t>
  </si>
  <si>
    <t>Tekuća godina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</si>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</sst>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vertical="top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3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franjo.katic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G26" sqref="G26:H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246</v>
      </c>
      <c r="B1" s="152"/>
      <c r="C1" s="15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0" t="s">
        <v>247</v>
      </c>
      <c r="B2" s="191"/>
      <c r="C2" s="191"/>
      <c r="D2" s="192"/>
      <c r="E2" s="118" t="s">
        <v>334</v>
      </c>
      <c r="F2" s="12"/>
      <c r="G2" s="13" t="s">
        <v>248</v>
      </c>
      <c r="H2" s="118" t="s">
        <v>339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3" t="s">
        <v>315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249</v>
      </c>
      <c r="B6" s="141"/>
      <c r="C6" s="157" t="s">
        <v>321</v>
      </c>
      <c r="D6" s="158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6" t="s">
        <v>250</v>
      </c>
      <c r="B8" s="197"/>
      <c r="C8" s="157" t="s">
        <v>322</v>
      </c>
      <c r="D8" s="158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5" t="s">
        <v>251</v>
      </c>
      <c r="B10" s="188"/>
      <c r="C10" s="157" t="s">
        <v>323</v>
      </c>
      <c r="D10" s="158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252</v>
      </c>
      <c r="B12" s="141"/>
      <c r="C12" s="159" t="s">
        <v>324</v>
      </c>
      <c r="D12" s="184"/>
      <c r="E12" s="184"/>
      <c r="F12" s="184"/>
      <c r="G12" s="184"/>
      <c r="H12" s="184"/>
      <c r="I12" s="18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253</v>
      </c>
      <c r="B14" s="141"/>
      <c r="C14" s="186">
        <v>10000</v>
      </c>
      <c r="D14" s="187"/>
      <c r="E14" s="16"/>
      <c r="F14" s="159" t="s">
        <v>325</v>
      </c>
      <c r="G14" s="184"/>
      <c r="H14" s="184"/>
      <c r="I14" s="18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254</v>
      </c>
      <c r="B16" s="141"/>
      <c r="C16" s="159" t="s">
        <v>326</v>
      </c>
      <c r="D16" s="184"/>
      <c r="E16" s="184"/>
      <c r="F16" s="184"/>
      <c r="G16" s="184"/>
      <c r="H16" s="184"/>
      <c r="I16" s="18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255</v>
      </c>
      <c r="B18" s="141"/>
      <c r="C18" s="180" t="s">
        <v>327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256</v>
      </c>
      <c r="B20" s="141"/>
      <c r="C20" s="180" t="s">
        <v>328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257</v>
      </c>
      <c r="B22" s="141"/>
      <c r="C22" s="119">
        <v>133</v>
      </c>
      <c r="D22" s="159" t="s">
        <v>325</v>
      </c>
      <c r="E22" s="170"/>
      <c r="F22" s="171"/>
      <c r="G22" s="140"/>
      <c r="H22" s="18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258</v>
      </c>
      <c r="B24" s="141"/>
      <c r="C24" s="119">
        <v>21</v>
      </c>
      <c r="D24" s="159" t="s">
        <v>329</v>
      </c>
      <c r="E24" s="170"/>
      <c r="F24" s="170"/>
      <c r="G24" s="171"/>
      <c r="H24" s="51" t="s">
        <v>259</v>
      </c>
      <c r="I24" s="120">
        <v>679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126"/>
      <c r="J25" s="10"/>
      <c r="K25" s="10"/>
      <c r="L25" s="10"/>
    </row>
    <row r="26" spans="1:12" ht="12.75">
      <c r="A26" s="140" t="s">
        <v>260</v>
      </c>
      <c r="B26" s="141"/>
      <c r="C26" s="121" t="s">
        <v>330</v>
      </c>
      <c r="D26" s="25"/>
      <c r="E26" s="33"/>
      <c r="F26" s="24"/>
      <c r="G26" s="172" t="s">
        <v>261</v>
      </c>
      <c r="H26" s="141"/>
      <c r="I26" s="122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3" t="s">
        <v>262</v>
      </c>
      <c r="B28" s="174"/>
      <c r="C28" s="175"/>
      <c r="D28" s="175"/>
      <c r="E28" s="176" t="s">
        <v>263</v>
      </c>
      <c r="F28" s="177"/>
      <c r="G28" s="177"/>
      <c r="H28" s="178" t="s">
        <v>264</v>
      </c>
      <c r="I28" s="17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 ht="12.75">
      <c r="A31" s="93"/>
      <c r="B31" s="22"/>
      <c r="C31" s="21"/>
      <c r="D31" s="168"/>
      <c r="E31" s="168"/>
      <c r="F31" s="168"/>
      <c r="G31" s="169"/>
      <c r="H31" s="16"/>
      <c r="I31" s="99"/>
      <c r="J31" s="10"/>
      <c r="K31" s="10"/>
      <c r="L31" s="10"/>
    </row>
    <row r="32" spans="1:12" ht="12.75">
      <c r="A32" s="167"/>
      <c r="B32" s="160"/>
      <c r="C32" s="160"/>
      <c r="D32" s="161"/>
      <c r="E32" s="167"/>
      <c r="F32" s="160"/>
      <c r="G32" s="160"/>
      <c r="H32" s="157"/>
      <c r="I32" s="158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101"/>
      <c r="B37" s="30"/>
      <c r="C37" s="162"/>
      <c r="D37" s="163"/>
      <c r="E37" s="16"/>
      <c r="F37" s="162"/>
      <c r="G37" s="163"/>
      <c r="H37" s="16"/>
      <c r="I37" s="94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265</v>
      </c>
      <c r="B44" s="136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101"/>
      <c r="B45" s="30"/>
      <c r="C45" s="162"/>
      <c r="D45" s="163"/>
      <c r="E45" s="16"/>
      <c r="F45" s="162"/>
      <c r="G45" s="164"/>
      <c r="H45" s="35"/>
      <c r="I45" s="105"/>
      <c r="J45" s="10"/>
      <c r="K45" s="10"/>
      <c r="L45" s="10"/>
    </row>
    <row r="46" spans="1:12" ht="12.75">
      <c r="A46" s="135" t="s">
        <v>266</v>
      </c>
      <c r="B46" s="136"/>
      <c r="C46" s="159" t="s">
        <v>336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5" t="s">
        <v>268</v>
      </c>
      <c r="B48" s="136"/>
      <c r="C48" s="150" t="s">
        <v>337</v>
      </c>
      <c r="D48" s="138"/>
      <c r="E48" s="139"/>
      <c r="F48" s="16"/>
      <c r="G48" s="51" t="s">
        <v>269</v>
      </c>
      <c r="H48" s="150" t="s">
        <v>332</v>
      </c>
      <c r="I48" s="13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5" t="s">
        <v>255</v>
      </c>
      <c r="B50" s="136"/>
      <c r="C50" s="137" t="s">
        <v>327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270</v>
      </c>
      <c r="B52" s="141"/>
      <c r="C52" s="142" t="s">
        <v>335</v>
      </c>
      <c r="D52" s="143"/>
      <c r="E52" s="143"/>
      <c r="F52" s="143"/>
      <c r="G52" s="143"/>
      <c r="H52" s="143"/>
      <c r="I52" s="144"/>
      <c r="J52" s="10"/>
      <c r="K52" s="10"/>
      <c r="L52" s="10"/>
    </row>
    <row r="53" spans="1:12" ht="12.75">
      <c r="A53" s="106"/>
      <c r="B53" s="20"/>
      <c r="C53" s="153" t="s">
        <v>271</v>
      </c>
      <c r="D53" s="153"/>
      <c r="E53" s="153"/>
      <c r="F53" s="153"/>
      <c r="G53" s="153"/>
      <c r="H53" s="153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5" t="s">
        <v>272</v>
      </c>
      <c r="C55" s="146"/>
      <c r="D55" s="146"/>
      <c r="E55" s="146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7" t="s">
        <v>304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6"/>
      <c r="B57" s="147" t="s">
        <v>305</v>
      </c>
      <c r="C57" s="148"/>
      <c r="D57" s="148"/>
      <c r="E57" s="148"/>
      <c r="F57" s="148"/>
      <c r="G57" s="148"/>
      <c r="H57" s="148"/>
      <c r="I57" s="108"/>
      <c r="J57" s="10"/>
      <c r="K57" s="10"/>
      <c r="L57" s="10"/>
    </row>
    <row r="58" spans="1:12" ht="12.75">
      <c r="A58" s="106"/>
      <c r="B58" s="147" t="s">
        <v>306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6"/>
      <c r="B59" s="147" t="s">
        <v>307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273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274</v>
      </c>
      <c r="F62" s="33"/>
      <c r="G62" s="154" t="s">
        <v>275</v>
      </c>
      <c r="H62" s="155"/>
      <c r="I62" s="156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20" r:id="rId2" display="www.tehnika.hr"/>
    <hyperlink ref="C50" r:id="rId3" display="franjo.katic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A103" sqref="A103:H103"/>
    </sheetView>
  </sheetViews>
  <sheetFormatPr defaultColWidth="9.140625" defaultRowHeight="12.75"/>
  <cols>
    <col min="1" max="9" width="9.140625" style="52" customWidth="1"/>
    <col min="10" max="11" width="11.28125" style="52" customWidth="1"/>
    <col min="12" max="16384" width="9.140625" style="52" customWidth="1"/>
  </cols>
  <sheetData>
    <row r="1" spans="1:11" ht="12.75" customHeight="1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333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59</v>
      </c>
      <c r="B4" s="214"/>
      <c r="C4" s="214"/>
      <c r="D4" s="214"/>
      <c r="E4" s="214"/>
      <c r="F4" s="214"/>
      <c r="G4" s="214"/>
      <c r="H4" s="215"/>
      <c r="I4" s="58" t="s">
        <v>276</v>
      </c>
      <c r="J4" s="59" t="s">
        <v>317</v>
      </c>
      <c r="K4" s="60" t="s">
        <v>318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362585798</v>
      </c>
      <c r="K8" s="53">
        <f>K9+K16+K26+K35+K39</f>
        <v>401003450</v>
      </c>
    </row>
    <row r="9" spans="1:11" ht="12.75">
      <c r="A9" s="216" t="s">
        <v>203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24799</v>
      </c>
      <c r="K9" s="53">
        <f>SUM(K10:K15)</f>
        <v>16467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24799</v>
      </c>
      <c r="K11" s="7">
        <v>16467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206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207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208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204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142972006</v>
      </c>
      <c r="K16" s="53">
        <f>SUM(K17:K25)</f>
        <v>133743357</v>
      </c>
    </row>
    <row r="17" spans="1:11" ht="12.75">
      <c r="A17" s="216" t="s">
        <v>209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29527832</v>
      </c>
      <c r="K17" s="7">
        <v>29605650</v>
      </c>
    </row>
    <row r="18" spans="1:11" ht="12.75">
      <c r="A18" s="216" t="s">
        <v>245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83694905</v>
      </c>
      <c r="K18" s="7">
        <v>80153939</v>
      </c>
    </row>
    <row r="19" spans="1:11" ht="12.75">
      <c r="A19" s="216" t="s">
        <v>210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21942673</v>
      </c>
      <c r="K19" s="7">
        <v>19659341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4254488</v>
      </c>
      <c r="K20" s="7">
        <v>3669639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0</v>
      </c>
      <c r="K22" s="7">
        <v>53088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3552108</v>
      </c>
      <c r="K23" s="7">
        <v>601700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/>
      <c r="K24" s="7"/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/>
      <c r="K25" s="7"/>
    </row>
    <row r="26" spans="1:11" ht="12.75">
      <c r="A26" s="216" t="s">
        <v>188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219588993</v>
      </c>
      <c r="K26" s="53">
        <f>SUM(K27:K34)</f>
        <v>267243626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170822404</v>
      </c>
      <c r="K27" s="7">
        <v>171552004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5800000</v>
      </c>
      <c r="K28" s="7">
        <v>5979405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5178438</v>
      </c>
      <c r="K29" s="7">
        <v>6403718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9287736</v>
      </c>
      <c r="K32" s="7">
        <v>55036878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28500415</v>
      </c>
      <c r="K33" s="7">
        <v>28271621</v>
      </c>
    </row>
    <row r="34" spans="1:11" ht="12.75">
      <c r="A34" s="216" t="s">
        <v>181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182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SUM(J36+J37+J38)</f>
        <v>0</v>
      </c>
      <c r="K35" s="53">
        <f>SUM(K36+K37+K38)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183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/>
      <c r="K39" s="7"/>
    </row>
    <row r="40" spans="1:11" ht="12.75">
      <c r="A40" s="205" t="s">
        <v>238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308528590</v>
      </c>
      <c r="K40" s="53">
        <f>K41+K49+K56+K64</f>
        <v>300979506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141381520</v>
      </c>
      <c r="K41" s="53">
        <f>SUM(K42:K48)</f>
        <v>146818665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17964111</v>
      </c>
      <c r="K42" s="53">
        <v>22114471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81531484</v>
      </c>
      <c r="K43" s="7">
        <v>74465085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25874097</v>
      </c>
      <c r="K44" s="7">
        <v>21443269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3211190</v>
      </c>
      <c r="K45" s="7">
        <v>5171232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10844071</v>
      </c>
      <c r="K46" s="7">
        <v>22436081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1956567</v>
      </c>
      <c r="K47" s="7">
        <v>1188527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113903187</v>
      </c>
      <c r="K49" s="53">
        <f>SUM(K50:K55)</f>
        <v>116531694</v>
      </c>
    </row>
    <row r="50" spans="1:11" ht="12.75">
      <c r="A50" s="216" t="s">
        <v>198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1391943</v>
      </c>
      <c r="K50" s="7">
        <v>15405380</v>
      </c>
    </row>
    <row r="51" spans="1:11" ht="12.75">
      <c r="A51" s="216" t="s">
        <v>199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99476097</v>
      </c>
      <c r="K51" s="7">
        <v>93544204</v>
      </c>
    </row>
    <row r="52" spans="1:11" ht="12.75">
      <c r="A52" s="216" t="s">
        <v>200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>
        <v>0</v>
      </c>
    </row>
    <row r="53" spans="1:11" ht="12.75">
      <c r="A53" s="216" t="s">
        <v>201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182113</v>
      </c>
      <c r="K53" s="7">
        <v>306738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8895004</v>
      </c>
      <c r="K54" s="7">
        <v>2890879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3958030</v>
      </c>
      <c r="K55" s="7">
        <v>4384493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47702905</v>
      </c>
      <c r="K56" s="53">
        <f>SUM(K57:K63)</f>
        <v>34257526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16928136</v>
      </c>
      <c r="K58" s="7">
        <v>21727460</v>
      </c>
    </row>
    <row r="59" spans="1:11" ht="12.75">
      <c r="A59" s="216" t="s">
        <v>240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15328848</v>
      </c>
      <c r="K62" s="7">
        <v>12346281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15445921</v>
      </c>
      <c r="K63" s="7">
        <v>183785</v>
      </c>
    </row>
    <row r="64" spans="1:11" ht="12.75">
      <c r="A64" s="216" t="s">
        <v>205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5540978</v>
      </c>
      <c r="K64" s="7">
        <v>3371621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170610256</v>
      </c>
      <c r="K65" s="7">
        <v>208005146</v>
      </c>
    </row>
    <row r="66" spans="1:11" ht="12.75">
      <c r="A66" s="205" t="s">
        <v>239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841724644</v>
      </c>
      <c r="K66" s="53">
        <f>K7+K8+K40+K65</f>
        <v>909988102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2" t="s">
        <v>189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339561783</v>
      </c>
      <c r="K69" s="54">
        <f>K70+K71+K72+K78+K79+K82+K85</f>
        <v>326515974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170514000</v>
      </c>
      <c r="K70" s="7">
        <v>170514000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0</v>
      </c>
      <c r="K71" s="7"/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69439939</v>
      </c>
      <c r="K72" s="53">
        <f>K73+K74-K75+K76+K77</f>
        <v>69439939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8525700</v>
      </c>
      <c r="K73" s="7">
        <v>8525700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17665925</v>
      </c>
      <c r="K74" s="7">
        <v>17665925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17665925</v>
      </c>
      <c r="K75" s="7">
        <v>17665925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60914239</v>
      </c>
      <c r="K77" s="7">
        <v>60914239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154467</v>
      </c>
      <c r="K78" s="7">
        <v>820811</v>
      </c>
    </row>
    <row r="79" spans="1:11" ht="12.75">
      <c r="A79" s="216" t="s">
        <v>236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97437599</v>
      </c>
      <c r="K79" s="53">
        <f>K80-K81</f>
        <v>100324518</v>
      </c>
    </row>
    <row r="80" spans="1:11" ht="12.75">
      <c r="A80" s="225" t="s">
        <v>167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97437599</v>
      </c>
      <c r="K80" s="7">
        <v>100324518</v>
      </c>
    </row>
    <row r="81" spans="1:11" ht="12.75">
      <c r="A81" s="225" t="s">
        <v>168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6" t="s">
        <v>237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2015778</v>
      </c>
      <c r="K82" s="53">
        <f>K83-K84</f>
        <v>-14583294</v>
      </c>
    </row>
    <row r="83" spans="1:11" ht="12.75">
      <c r="A83" s="225" t="s">
        <v>169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2015778</v>
      </c>
      <c r="K83" s="7">
        <v>-14583294</v>
      </c>
    </row>
    <row r="84" spans="1:11" ht="12.75">
      <c r="A84" s="225" t="s">
        <v>170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6" t="s">
        <v>171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48796981</v>
      </c>
      <c r="K86" s="53">
        <f>SUM(K87:K89)</f>
        <v>49512778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4616000</v>
      </c>
      <c r="K87" s="7">
        <v>4616000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44180981</v>
      </c>
      <c r="K89" s="7">
        <v>44896778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89284043</v>
      </c>
      <c r="K90" s="53">
        <f>SUM(K91:K99)</f>
        <v>130825545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241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28341701</v>
      </c>
      <c r="K92" s="7">
        <v>28114181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60903725</v>
      </c>
      <c r="K93" s="7">
        <v>102673758</v>
      </c>
    </row>
    <row r="94" spans="1:11" ht="12.75">
      <c r="A94" s="216" t="s">
        <v>242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243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244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38617</v>
      </c>
      <c r="K99" s="7">
        <v>37606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358154484</v>
      </c>
      <c r="K100" s="53">
        <f>SUM(K101:K112)</f>
        <v>382100353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26312164</v>
      </c>
      <c r="K101" s="7">
        <v>29912490</v>
      </c>
    </row>
    <row r="102" spans="1:11" ht="12.75">
      <c r="A102" s="216" t="s">
        <v>241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53332064</v>
      </c>
      <c r="K102" s="7">
        <v>43833489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40091853</v>
      </c>
      <c r="K103" s="7">
        <v>39892699</v>
      </c>
    </row>
    <row r="104" spans="1:11" ht="12.75">
      <c r="A104" s="216" t="s">
        <v>242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94143567</v>
      </c>
      <c r="K104" s="7">
        <v>99125623</v>
      </c>
    </row>
    <row r="105" spans="1:11" ht="12.75">
      <c r="A105" s="216" t="s">
        <v>243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118936936</v>
      </c>
      <c r="K105" s="7">
        <v>148078978</v>
      </c>
    </row>
    <row r="106" spans="1:11" ht="12.75">
      <c r="A106" s="216" t="s">
        <v>244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13842800</v>
      </c>
      <c r="K106" s="7">
        <v>10338936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4764222</v>
      </c>
      <c r="K108" s="7">
        <v>4656155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4374571</v>
      </c>
      <c r="K109" s="7">
        <v>4286811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368976</v>
      </c>
      <c r="K110" s="7">
        <v>368976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1987331</v>
      </c>
      <c r="K112" s="7">
        <v>1606196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5927353</v>
      </c>
      <c r="K113" s="7">
        <v>21033452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841724644</v>
      </c>
      <c r="K114" s="53">
        <f>K69+K86+K90+K100+K113</f>
        <v>909988102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22" t="s">
        <v>308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2" t="s">
        <v>184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309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J26:K26 A1:I65536 L1:IV65536 J12:K16 K49 K35:K41 J114:J65536 J48:J49 J1:K10 J66:J76 J79 J81:J82 J84:J86 J56 J100 J34:J41 K56:K57 J90 K66:K65536"/>
    <dataValidation type="whole" operator="greaterThanOrEqual" allowBlank="1" showInputMessage="1" showErrorMessage="1" errorTitle="Pogrešan unos" error="Mogu se unijeti samo cjelobrojne pozitivne vrijednosti." sqref="J91:J99 J11:K11 K27:K34 K42:K48 K58:K65 J42:J47 J27:J33 J50:K55 J77 J57:J65 J80 J83 J87:J89 J17:K25 J101:J113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9" width="9.140625" style="52" customWidth="1"/>
    <col min="10" max="10" width="13.421875" style="52" customWidth="1"/>
    <col min="11" max="11" width="10.8515625" style="52" customWidth="1"/>
    <col min="12" max="12" width="11.00390625" style="52" customWidth="1"/>
    <col min="13" max="13" width="11.140625" style="52" customWidth="1"/>
    <col min="14" max="16384" width="9.140625" style="52" customWidth="1"/>
  </cols>
  <sheetData>
    <row r="1" spans="1:13" ht="12.75" customHeigh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52" t="s">
        <v>341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333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277</v>
      </c>
      <c r="J4" s="245" t="s">
        <v>342</v>
      </c>
      <c r="K4" s="245"/>
      <c r="L4" s="245" t="s">
        <v>343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127">
        <f>SUM(J8:J9)</f>
        <v>416471946</v>
      </c>
      <c r="K7" s="127">
        <f>SUM(K8:K9)</f>
        <v>125731237</v>
      </c>
      <c r="L7" s="127">
        <f>SUM(L8:L9)</f>
        <v>459518692</v>
      </c>
      <c r="M7" s="127">
        <f>SUM(M8:M9)</f>
        <v>201171983</v>
      </c>
    </row>
    <row r="8" spans="1:13" ht="12.75">
      <c r="A8" s="205" t="s">
        <v>150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372875673</v>
      </c>
      <c r="K8" s="7">
        <v>113953447</v>
      </c>
      <c r="L8" s="7">
        <v>428264079</v>
      </c>
      <c r="M8" s="7">
        <v>189328700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43596273</v>
      </c>
      <c r="K9" s="7">
        <v>11777790</v>
      </c>
      <c r="L9" s="7">
        <v>31254613</v>
      </c>
      <c r="M9" s="7">
        <v>11843283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8">
        <f>J11+J12+J16+J20+J21+J22+J25+J26</f>
        <v>433644546</v>
      </c>
      <c r="K10" s="128">
        <f>K11+K12+K16+K20+K21+K22+K25+K26</f>
        <v>130511819</v>
      </c>
      <c r="L10" s="128">
        <f>L11+L12+L16+L20+L21+L22+L25+L26</f>
        <v>472865528</v>
      </c>
      <c r="M10" s="128">
        <f>M11+M12+M16+M20+M21+M22+M25+M26</f>
        <v>202290424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11773397</v>
      </c>
      <c r="K11" s="7">
        <v>-1470535</v>
      </c>
      <c r="L11" s="7">
        <v>11708409</v>
      </c>
      <c r="M11" s="7">
        <v>2319000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8">
        <f>SUM(J13:J15)</f>
        <v>328415430</v>
      </c>
      <c r="K12" s="128">
        <f>SUM(K13:K15)</f>
        <v>104125334</v>
      </c>
      <c r="L12" s="128">
        <f>SUM(L13:L15)</f>
        <v>309782456</v>
      </c>
      <c r="M12" s="128">
        <f>SUM(M13:M15)</f>
        <v>173293440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64960031</v>
      </c>
      <c r="K13" s="7">
        <v>16904042</v>
      </c>
      <c r="L13" s="7">
        <v>76119456</v>
      </c>
      <c r="M13" s="7">
        <v>23451786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18272638</v>
      </c>
      <c r="K14" s="7">
        <v>5534298</v>
      </c>
      <c r="L14" s="7">
        <v>16276823</v>
      </c>
      <c r="M14" s="7">
        <v>5638787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245182761</v>
      </c>
      <c r="K15" s="7">
        <v>81686994</v>
      </c>
      <c r="L15" s="7">
        <v>217386177</v>
      </c>
      <c r="M15" s="7">
        <v>144202867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8">
        <f>SUM(J17:J19)</f>
        <v>58337556</v>
      </c>
      <c r="K16" s="128">
        <f>SUM(K17:K19)</f>
        <v>18945103</v>
      </c>
      <c r="L16" s="128">
        <f>SUM(L17:L19)</f>
        <v>62331380</v>
      </c>
      <c r="M16" s="128">
        <f>SUM(M17:M19)</f>
        <v>20979586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35437298</v>
      </c>
      <c r="K17" s="7">
        <v>11685009</v>
      </c>
      <c r="L17" s="7">
        <v>39345595</v>
      </c>
      <c r="M17" s="7">
        <v>13786909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14042124</v>
      </c>
      <c r="K18" s="7">
        <v>4519565</v>
      </c>
      <c r="L18" s="7">
        <v>14344391</v>
      </c>
      <c r="M18" s="7">
        <v>4259211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8858134</v>
      </c>
      <c r="K19" s="7">
        <v>2740529</v>
      </c>
      <c r="L19" s="7">
        <v>8641394</v>
      </c>
      <c r="M19" s="7">
        <v>2933466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7395756</v>
      </c>
      <c r="K20" s="7">
        <v>2327618</v>
      </c>
      <c r="L20" s="7">
        <v>6864633</v>
      </c>
      <c r="M20" s="7">
        <v>2045185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25564037</v>
      </c>
      <c r="K21" s="7">
        <v>9287961</v>
      </c>
      <c r="L21" s="7">
        <v>23572133</v>
      </c>
      <c r="M21" s="7">
        <v>7531234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8">
        <f>SUM(J23:J24)</f>
        <v>209153</v>
      </c>
      <c r="K22" s="128">
        <f>SUM(K23:K24)</f>
        <v>179456</v>
      </c>
      <c r="L22" s="128">
        <f>SUM(L23:L24)</f>
        <v>127826</v>
      </c>
      <c r="M22" s="128">
        <f>SUM(M23:M24)</f>
        <v>-31532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209153</v>
      </c>
      <c r="K24" s="7">
        <v>179456</v>
      </c>
      <c r="L24" s="7">
        <v>127826</v>
      </c>
      <c r="M24" s="7">
        <v>-31532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-72124</v>
      </c>
      <c r="K25" s="7">
        <v>-3303066</v>
      </c>
      <c r="L25" s="7">
        <v>57170003</v>
      </c>
      <c r="M25" s="7">
        <v>-4095298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2021341</v>
      </c>
      <c r="K26" s="7">
        <v>419948</v>
      </c>
      <c r="L26" s="7">
        <v>1308688</v>
      </c>
      <c r="M26" s="7">
        <v>248809</v>
      </c>
    </row>
    <row r="27" spans="1:13" ht="12.75">
      <c r="A27" s="205" t="s">
        <v>211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8">
        <f>SUM(J28:J32)</f>
        <v>7333120</v>
      </c>
      <c r="K27" s="128">
        <f>SUM(K28:K32)</f>
        <v>2900743</v>
      </c>
      <c r="L27" s="131">
        <f>SUM(L28:L32)</f>
        <v>9744936</v>
      </c>
      <c r="M27" s="131">
        <f>SUM(M28:M32)</f>
        <v>1397152</v>
      </c>
    </row>
    <row r="28" spans="1:13" ht="24.75" customHeight="1">
      <c r="A28" s="205" t="s">
        <v>225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1451279</v>
      </c>
      <c r="K28" s="7">
        <v>624514</v>
      </c>
      <c r="L28" s="7">
        <v>3492591</v>
      </c>
      <c r="M28" s="7">
        <v>1078292</v>
      </c>
    </row>
    <row r="29" spans="1:13" ht="27" customHeight="1">
      <c r="A29" s="205" t="s">
        <v>153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4159408</v>
      </c>
      <c r="K29" s="7">
        <v>1689887</v>
      </c>
      <c r="L29" s="7">
        <v>3804502</v>
      </c>
      <c r="M29" s="7">
        <v>475037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221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139949</v>
      </c>
      <c r="K31" s="7">
        <v>18228</v>
      </c>
      <c r="L31" s="7">
        <v>1237092</v>
      </c>
      <c r="M31" s="7">
        <v>-683183</v>
      </c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1582484</v>
      </c>
      <c r="K32" s="7">
        <v>568114</v>
      </c>
      <c r="L32" s="7">
        <v>1210751</v>
      </c>
      <c r="M32" s="7">
        <v>527006</v>
      </c>
    </row>
    <row r="33" spans="1:13" ht="12.75">
      <c r="A33" s="205" t="s">
        <v>212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8">
        <f>SUM(J34:J37)</f>
        <v>7309959</v>
      </c>
      <c r="K33" s="128">
        <f>SUM(K34:K37)</f>
        <v>1799997</v>
      </c>
      <c r="L33" s="128">
        <f>SUM(L34:L37)</f>
        <v>10981393</v>
      </c>
      <c r="M33" s="128">
        <f>SUM(M34:M37)</f>
        <v>3732461</v>
      </c>
    </row>
    <row r="34" spans="1:13" ht="17.25" customHeight="1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1847448</v>
      </c>
      <c r="K34" s="7">
        <v>463234</v>
      </c>
      <c r="L34" s="7">
        <v>4012782</v>
      </c>
      <c r="M34" s="7">
        <v>708121</v>
      </c>
    </row>
    <row r="35" spans="1:13" ht="23.25" customHeight="1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5793850</v>
      </c>
      <c r="K35" s="7">
        <v>1791810</v>
      </c>
      <c r="L35" s="7">
        <v>6841304</v>
      </c>
      <c r="M35" s="7">
        <v>2897033</v>
      </c>
    </row>
    <row r="36" spans="1:13" ht="12.75">
      <c r="A36" s="205" t="s">
        <v>222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-333439</v>
      </c>
      <c r="K36" s="7">
        <v>-455047</v>
      </c>
      <c r="L36" s="7">
        <v>0</v>
      </c>
      <c r="M36" s="7">
        <v>0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2100</v>
      </c>
      <c r="K37" s="7">
        <v>0</v>
      </c>
      <c r="L37" s="7">
        <v>127307</v>
      </c>
      <c r="M37" s="7">
        <v>127307</v>
      </c>
    </row>
    <row r="38" spans="1:13" ht="12.75">
      <c r="A38" s="205" t="s">
        <v>193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194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223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224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213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28">
        <f>J7+J27+J38+J40</f>
        <v>423805066</v>
      </c>
      <c r="K42" s="128">
        <f>K7+K27+K38+K40</f>
        <v>128631980</v>
      </c>
      <c r="L42" s="128">
        <f>L7+L27+L38+L40</f>
        <v>469263628</v>
      </c>
      <c r="M42" s="128">
        <f>M7+M27+M38+M40</f>
        <v>202569135</v>
      </c>
    </row>
    <row r="43" spans="1:13" ht="12.75">
      <c r="A43" s="205" t="s">
        <v>214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28">
        <f>J10+J33+J39+J41</f>
        <v>440954505</v>
      </c>
      <c r="K43" s="128">
        <f>K10+K33+K39+K41</f>
        <v>132311816</v>
      </c>
      <c r="L43" s="128">
        <f>L10+L33+L39+L41</f>
        <v>483846921</v>
      </c>
      <c r="M43" s="128">
        <f>M10+M33+M39+M41</f>
        <v>206022885</v>
      </c>
    </row>
    <row r="44" spans="1:13" ht="12.75">
      <c r="A44" s="205" t="s">
        <v>234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8">
        <f>J42-J43</f>
        <v>-17149439</v>
      </c>
      <c r="K44" s="128">
        <f>K42-K43</f>
        <v>-3679836</v>
      </c>
      <c r="L44" s="128">
        <f>L42-L43</f>
        <v>-14583293</v>
      </c>
      <c r="M44" s="128">
        <f>M42-M43</f>
        <v>-3453750</v>
      </c>
    </row>
    <row r="45" spans="1:13" ht="12.75">
      <c r="A45" s="225" t="s">
        <v>216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28">
        <f>IF(J42&gt;J43,J42-J43,0)</f>
        <v>0</v>
      </c>
      <c r="K45" s="128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5" t="s">
        <v>217</v>
      </c>
      <c r="B46" s="226"/>
      <c r="C46" s="226"/>
      <c r="D46" s="226"/>
      <c r="E46" s="226"/>
      <c r="F46" s="226"/>
      <c r="G46" s="226"/>
      <c r="H46" s="227"/>
      <c r="I46" s="1">
        <v>150</v>
      </c>
      <c r="J46" s="128">
        <f>IF(J43&gt;J42,J43-J42,0)</f>
        <v>17149439</v>
      </c>
      <c r="K46" s="128">
        <f>IF(K43&gt;K42,K43-K42,0)</f>
        <v>3679836</v>
      </c>
      <c r="L46" s="128">
        <f>IF(L43&gt;L42,L43-L42,0)</f>
        <v>14583293</v>
      </c>
      <c r="M46" s="128">
        <f>IF(M43&gt;M42,M43-M42,0)</f>
        <v>3453750</v>
      </c>
    </row>
    <row r="47" spans="1:13" ht="12.75">
      <c r="A47" s="205" t="s">
        <v>215</v>
      </c>
      <c r="B47" s="206"/>
      <c r="C47" s="206"/>
      <c r="D47" s="206"/>
      <c r="E47" s="206"/>
      <c r="F47" s="206"/>
      <c r="G47" s="206"/>
      <c r="H47" s="207"/>
      <c r="I47" s="1">
        <v>151</v>
      </c>
      <c r="J47" s="129"/>
      <c r="K47" s="129"/>
      <c r="L47" s="7"/>
      <c r="M47" s="7"/>
    </row>
    <row r="48" spans="1:13" ht="12.75">
      <c r="A48" s="205" t="s">
        <v>235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8">
        <f>J44-J47</f>
        <v>-17149439</v>
      </c>
      <c r="K48" s="128">
        <f>K44-K47</f>
        <v>-3679836</v>
      </c>
      <c r="L48" s="128">
        <f>L44-L47</f>
        <v>-14583293</v>
      </c>
      <c r="M48" s="128">
        <f>M44-M47</f>
        <v>-3453750</v>
      </c>
    </row>
    <row r="49" spans="1:13" ht="12.75">
      <c r="A49" s="225" t="s">
        <v>190</v>
      </c>
      <c r="B49" s="226"/>
      <c r="C49" s="226"/>
      <c r="D49" s="226"/>
      <c r="E49" s="226"/>
      <c r="F49" s="226"/>
      <c r="G49" s="226"/>
      <c r="H49" s="227"/>
      <c r="I49" s="1">
        <v>153</v>
      </c>
      <c r="J49" s="128">
        <f>IF(J48&gt;0,J48,0)</f>
        <v>0</v>
      </c>
      <c r="K49" s="128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9" t="s">
        <v>218</v>
      </c>
      <c r="B50" s="250"/>
      <c r="C50" s="250"/>
      <c r="D50" s="250"/>
      <c r="E50" s="250"/>
      <c r="F50" s="250"/>
      <c r="G50" s="250"/>
      <c r="H50" s="251"/>
      <c r="I50" s="4">
        <v>154</v>
      </c>
      <c r="J50" s="130">
        <f>IF(J48&lt;0,-J48,0)</f>
        <v>17149439</v>
      </c>
      <c r="K50" s="130">
        <f>IF(K48&lt;0,-K48,0)</f>
        <v>3679836</v>
      </c>
      <c r="L50" s="130">
        <f>IF(L48&lt;0,-L48,0)</f>
        <v>14583293</v>
      </c>
      <c r="M50" s="130">
        <f>IF(M48&lt;0,-M48,0)</f>
        <v>3453750</v>
      </c>
    </row>
    <row r="51" spans="1:13" ht="12.75" customHeight="1">
      <c r="A51" s="222" t="s">
        <v>310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185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232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233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2" t="s">
        <v>187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2" t="s">
        <v>202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-17149439</v>
      </c>
      <c r="K56" s="6">
        <f>K48</f>
        <v>-3679836</v>
      </c>
      <c r="L56" s="6">
        <f>L48</f>
        <v>-14583293</v>
      </c>
      <c r="M56" s="6">
        <f>M48</f>
        <v>-3453750</v>
      </c>
    </row>
    <row r="57" spans="1:13" ht="12.75">
      <c r="A57" s="205" t="s">
        <v>219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27137</v>
      </c>
      <c r="K57" s="53">
        <f>SUM(K58:K64)</f>
        <v>13300</v>
      </c>
      <c r="L57" s="53">
        <f>SUM(L58:L64)</f>
        <v>-5054</v>
      </c>
      <c r="M57" s="53">
        <v>3</v>
      </c>
    </row>
    <row r="58" spans="1:13" ht="12.75">
      <c r="A58" s="205" t="s">
        <v>226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227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27137</v>
      </c>
      <c r="K60" s="7">
        <v>13300</v>
      </c>
      <c r="L60" s="7">
        <v>-5054</v>
      </c>
      <c r="M60" s="7">
        <v>3</v>
      </c>
    </row>
    <row r="61" spans="1:13" ht="12.75">
      <c r="A61" s="205" t="s">
        <v>228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229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230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231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220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5427</v>
      </c>
      <c r="K65" s="7">
        <v>2660</v>
      </c>
      <c r="L65" s="7">
        <v>-1010</v>
      </c>
      <c r="M65" s="7">
        <v>0</v>
      </c>
    </row>
    <row r="66" spans="1:13" ht="12.75">
      <c r="A66" s="205" t="s">
        <v>191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21710</v>
      </c>
      <c r="K66" s="53">
        <f>K57-K65</f>
        <v>10640</v>
      </c>
      <c r="L66" s="53">
        <f>L57-L65</f>
        <v>-4044</v>
      </c>
      <c r="M66" s="53">
        <f>M57-M65</f>
        <v>3</v>
      </c>
    </row>
    <row r="67" spans="1:13" ht="12.75">
      <c r="A67" s="205" t="s">
        <v>192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-17127729</v>
      </c>
      <c r="K67" s="61">
        <f>K56+K66</f>
        <v>-3669196</v>
      </c>
      <c r="L67" s="61">
        <f>L56+L66</f>
        <v>-14587337</v>
      </c>
      <c r="M67" s="61">
        <f>M56+M66</f>
        <v>-3453747</v>
      </c>
    </row>
    <row r="68" spans="1:13" ht="12.75" customHeight="1">
      <c r="A68" s="256" t="s">
        <v>311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186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232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3" t="s">
        <v>233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allowBlank="1" sqref="N1:IV65536 L1:M26 A1:K65536 L28:M65536"/>
    <dataValidation type="whole" operator="greaterThanOrEqual" allowBlank="1" showInputMessage="1" showErrorMessage="1" errorTitle="Pogrešan unos" error="Mogu se unijeti samo cjelobrojne pozitivne vrijednosti." sqref="L27:M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2">
      <selection activeCell="K44" sqref="K44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10" t="s">
        <v>333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277</v>
      </c>
      <c r="J4" s="67" t="s">
        <v>342</v>
      </c>
      <c r="K4" s="67" t="s">
        <v>343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281</v>
      </c>
      <c r="K5" s="69" t="s">
        <v>282</v>
      </c>
    </row>
    <row r="6" spans="1:11" ht="12.75">
      <c r="A6" s="222" t="s">
        <v>154</v>
      </c>
      <c r="B6" s="233"/>
      <c r="C6" s="233"/>
      <c r="D6" s="233"/>
      <c r="E6" s="233"/>
      <c r="F6" s="233"/>
      <c r="G6" s="233"/>
      <c r="H6" s="233"/>
      <c r="I6" s="264"/>
      <c r="J6" s="264"/>
      <c r="K6" s="265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-17149439</v>
      </c>
      <c r="K7" s="7">
        <v>-14583294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7395756</v>
      </c>
      <c r="K8" s="7">
        <v>6864633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0</v>
      </c>
      <c r="K9" s="7">
        <v>30782618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64149794</v>
      </c>
      <c r="K10" s="7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20360909</v>
      </c>
      <c r="K11" s="7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3254703.52</v>
      </c>
      <c r="K12" s="7">
        <v>15821897</v>
      </c>
    </row>
    <row r="13" spans="1:11" ht="12.75">
      <c r="A13" s="205" t="s">
        <v>155</v>
      </c>
      <c r="B13" s="206"/>
      <c r="C13" s="206"/>
      <c r="D13" s="206"/>
      <c r="E13" s="206"/>
      <c r="F13" s="206"/>
      <c r="G13" s="206"/>
      <c r="H13" s="206"/>
      <c r="I13" s="1">
        <v>7</v>
      </c>
      <c r="J13" s="128">
        <f>SUM(J7:J12)</f>
        <v>78011723.52</v>
      </c>
      <c r="K13" s="128">
        <f>SUM(K7:K12)</f>
        <v>38885854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69424859</v>
      </c>
      <c r="K14" s="7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/>
      <c r="K15" s="7">
        <v>1390291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0</v>
      </c>
      <c r="K16" s="7">
        <v>5437144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14864212</v>
      </c>
      <c r="K17" s="7">
        <v>35772127</v>
      </c>
    </row>
    <row r="18" spans="1:11" ht="12.75">
      <c r="A18" s="205" t="s">
        <v>156</v>
      </c>
      <c r="B18" s="206"/>
      <c r="C18" s="206"/>
      <c r="D18" s="206"/>
      <c r="E18" s="206"/>
      <c r="F18" s="206"/>
      <c r="G18" s="206"/>
      <c r="H18" s="206"/>
      <c r="I18" s="1">
        <v>12</v>
      </c>
      <c r="J18" s="128">
        <f>SUM(J14:J17)</f>
        <v>84289071</v>
      </c>
      <c r="K18" s="53">
        <f>SUM(K14:K17)</f>
        <v>42599562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128">
        <f>IF(J13&gt;J18,J13-J18,0)</f>
        <v>0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128">
        <f>IF(J18&gt;J13,J18-J13,0)</f>
        <v>6277347.480000004</v>
      </c>
      <c r="K20" s="128">
        <f>IF(K18&gt;K13,K18-K13,0)</f>
        <v>3713708</v>
      </c>
    </row>
    <row r="21" spans="1:11" ht="12.75">
      <c r="A21" s="222" t="s">
        <v>157</v>
      </c>
      <c r="B21" s="233"/>
      <c r="C21" s="233"/>
      <c r="D21" s="233"/>
      <c r="E21" s="233"/>
      <c r="F21" s="233"/>
      <c r="G21" s="233"/>
      <c r="H21" s="233"/>
      <c r="I21" s="264"/>
      <c r="J21" s="264"/>
      <c r="K21" s="265"/>
    </row>
    <row r="22" spans="1:11" ht="12.75">
      <c r="A22" s="216" t="s">
        <v>176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10682079</v>
      </c>
      <c r="K22" s="7">
        <v>2569498</v>
      </c>
    </row>
    <row r="23" spans="1:11" ht="12.75">
      <c r="A23" s="216" t="s">
        <v>177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178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13191306</v>
      </c>
      <c r="K24" s="7">
        <v>3413705</v>
      </c>
    </row>
    <row r="25" spans="1:11" ht="12.75">
      <c r="A25" s="216" t="s">
        <v>179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2703</v>
      </c>
      <c r="K25" s="7">
        <v>6738</v>
      </c>
    </row>
    <row r="26" spans="1:11" ht="12.75">
      <c r="A26" s="216" t="s">
        <v>180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6366138</v>
      </c>
      <c r="K26" s="7">
        <v>0</v>
      </c>
    </row>
    <row r="27" spans="1:11" ht="12.75">
      <c r="A27" s="205" t="s">
        <v>166</v>
      </c>
      <c r="B27" s="206"/>
      <c r="C27" s="206"/>
      <c r="D27" s="206"/>
      <c r="E27" s="206"/>
      <c r="F27" s="206"/>
      <c r="G27" s="206"/>
      <c r="H27" s="206"/>
      <c r="I27" s="1">
        <v>20</v>
      </c>
      <c r="J27" s="128">
        <f>SUM(J22:J26)</f>
        <v>30242226</v>
      </c>
      <c r="K27" s="53">
        <f>SUM(K22:K26)</f>
        <v>5989941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6047961</v>
      </c>
      <c r="K28" s="7">
        <v>4941847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>
        <v>0</v>
      </c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22424151</v>
      </c>
      <c r="K30" s="7">
        <v>48147135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128">
        <f>SUM(J28:J30)</f>
        <v>28472112</v>
      </c>
      <c r="K31" s="53">
        <f>SUM(K28:K30)</f>
        <v>53088982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128">
        <f>IF(J27&gt;J31,J27-J31,0)</f>
        <v>1770114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128">
        <f>IF(J31&gt;J27,J31-J27,0)</f>
        <v>0</v>
      </c>
      <c r="K33" s="53">
        <f>IF(K31&gt;K27,K31-K27,0)</f>
        <v>47099041</v>
      </c>
    </row>
    <row r="34" spans="1:11" ht="12.75">
      <c r="A34" s="222" t="s">
        <v>158</v>
      </c>
      <c r="B34" s="233"/>
      <c r="C34" s="233"/>
      <c r="D34" s="233"/>
      <c r="E34" s="233"/>
      <c r="F34" s="233"/>
      <c r="G34" s="233"/>
      <c r="H34" s="233"/>
      <c r="I34" s="264"/>
      <c r="J34" s="264"/>
      <c r="K34" s="265"/>
    </row>
    <row r="35" spans="1:11" ht="12.75">
      <c r="A35" s="216" t="s">
        <v>172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286064302</v>
      </c>
      <c r="K36" s="7">
        <v>155562940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47465254</v>
      </c>
      <c r="K37" s="7">
        <v>56804647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128">
        <f>SUM(J35:J37)</f>
        <v>333529556</v>
      </c>
      <c r="K38" s="132">
        <f>SUM(K35:K37)</f>
        <v>212367587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303671876</v>
      </c>
      <c r="K39" s="7">
        <v>160400431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/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29760655</v>
      </c>
      <c r="K43" s="7">
        <v>3323764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128">
        <f>SUM(J39:J43)</f>
        <v>333432531</v>
      </c>
      <c r="K44" s="128">
        <f>SUM(K39:K43)</f>
        <v>163724195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128">
        <f>IF(J38&gt;J44,J38-J44,0)</f>
        <v>97025</v>
      </c>
      <c r="K45" s="53">
        <f>IF(K38&gt;K44,K38-K44,0)</f>
        <v>48643392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128">
        <f>IF(J44&gt;J38,J44-J38,0)</f>
        <v>0</v>
      </c>
      <c r="K46" s="53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128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128">
        <f>IF(J20-J19+J33-J32+J46-J45&gt;0,J20-J19+J33-J32+J46-J45,0)</f>
        <v>4410208.480000004</v>
      </c>
      <c r="K48" s="53">
        <f>IF(K20-K19+K33-K32+K46-K45&gt;0,K20-K19+K33-K32+K46-K45,0)</f>
        <v>2169357</v>
      </c>
    </row>
    <row r="49" spans="1:11" ht="12.75">
      <c r="A49" s="216" t="s">
        <v>159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10305553</v>
      </c>
      <c r="K49" s="7">
        <v>5540978</v>
      </c>
    </row>
    <row r="50" spans="1:11" ht="12.75">
      <c r="A50" s="216" t="s">
        <v>173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/>
      <c r="K50" s="7">
        <f>K47</f>
        <v>0</v>
      </c>
    </row>
    <row r="51" spans="1:11" ht="12.75">
      <c r="A51" s="216" t="s">
        <v>174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4410208</v>
      </c>
      <c r="K51" s="7">
        <f>K48</f>
        <v>2169357</v>
      </c>
    </row>
    <row r="52" spans="1:11" ht="12.75">
      <c r="A52" s="238" t="s">
        <v>175</v>
      </c>
      <c r="B52" s="239"/>
      <c r="C52" s="239"/>
      <c r="D52" s="239"/>
      <c r="E52" s="239"/>
      <c r="F52" s="239"/>
      <c r="G52" s="239"/>
      <c r="H52" s="239"/>
      <c r="I52" s="4">
        <v>44</v>
      </c>
      <c r="J52" s="130">
        <f>J49+J50-J51</f>
        <v>5895345</v>
      </c>
      <c r="K52" s="61">
        <f>K49+K50-K51</f>
        <v>3371621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3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277</v>
      </c>
      <c r="J4" s="67" t="s">
        <v>317</v>
      </c>
      <c r="K4" s="67" t="s">
        <v>318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281</v>
      </c>
      <c r="K5" s="73" t="s">
        <v>282</v>
      </c>
    </row>
    <row r="6" spans="1:11" ht="12.75">
      <c r="A6" s="222" t="s">
        <v>154</v>
      </c>
      <c r="B6" s="233"/>
      <c r="C6" s="233"/>
      <c r="D6" s="233"/>
      <c r="E6" s="233"/>
      <c r="F6" s="233"/>
      <c r="G6" s="233"/>
      <c r="H6" s="233"/>
      <c r="I6" s="264"/>
      <c r="J6" s="264"/>
      <c r="K6" s="265"/>
    </row>
    <row r="7" spans="1:11" ht="12.75">
      <c r="A7" s="216" t="s">
        <v>197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05" t="s">
        <v>196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157</v>
      </c>
      <c r="B22" s="233"/>
      <c r="C22" s="233"/>
      <c r="D22" s="233"/>
      <c r="E22" s="233"/>
      <c r="F22" s="233"/>
      <c r="G22" s="233"/>
      <c r="H22" s="233"/>
      <c r="I22" s="264"/>
      <c r="J22" s="264"/>
      <c r="K22" s="265"/>
    </row>
    <row r="23" spans="1:11" ht="12.75">
      <c r="A23" s="216" t="s">
        <v>163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164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319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320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165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158</v>
      </c>
      <c r="B35" s="233"/>
      <c r="C35" s="233"/>
      <c r="D35" s="233"/>
      <c r="E35" s="233"/>
      <c r="F35" s="233"/>
      <c r="G35" s="233"/>
      <c r="H35" s="233"/>
      <c r="I35" s="264">
        <v>0</v>
      </c>
      <c r="J35" s="264"/>
      <c r="K35" s="265"/>
    </row>
    <row r="36" spans="1:11" ht="12.75">
      <c r="A36" s="216" t="s">
        <v>172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160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159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173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174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9" t="s">
        <v>175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8" sqref="K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4.57421875" style="76" customWidth="1"/>
    <col min="11" max="11" width="14.28125" style="76" customWidth="1"/>
    <col min="12" max="16384" width="9.140625" style="76" customWidth="1"/>
  </cols>
  <sheetData>
    <row r="1" spans="1:12" ht="12.75">
      <c r="A1" s="279" t="s">
        <v>279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89" t="s">
        <v>280</v>
      </c>
      <c r="D2" s="289"/>
      <c r="E2" s="77">
        <v>42736</v>
      </c>
      <c r="F2" s="43" t="s">
        <v>248</v>
      </c>
      <c r="G2" s="290" t="s">
        <v>339</v>
      </c>
      <c r="H2" s="291"/>
      <c r="I2" s="74"/>
      <c r="J2" s="74"/>
      <c r="K2" s="74"/>
      <c r="L2" s="78"/>
    </row>
    <row r="3" spans="1:11" ht="33.75">
      <c r="A3" s="292" t="s">
        <v>59</v>
      </c>
      <c r="B3" s="292"/>
      <c r="C3" s="292"/>
      <c r="D3" s="292"/>
      <c r="E3" s="292"/>
      <c r="F3" s="292"/>
      <c r="G3" s="292"/>
      <c r="H3" s="292"/>
      <c r="I3" s="81" t="s">
        <v>303</v>
      </c>
      <c r="J3" s="67" t="s">
        <v>338</v>
      </c>
      <c r="K3" s="67" t="s">
        <v>344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3">
        <v>2</v>
      </c>
      <c r="J4" s="82" t="s">
        <v>281</v>
      </c>
      <c r="K4" s="82" t="s">
        <v>282</v>
      </c>
    </row>
    <row r="5" spans="1:11" ht="12.75">
      <c r="A5" s="281" t="s">
        <v>283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170514000</v>
      </c>
      <c r="K5" s="45">
        <v>170514000</v>
      </c>
    </row>
    <row r="6" spans="1:11" ht="12.75">
      <c r="A6" s="281" t="s">
        <v>284</v>
      </c>
      <c r="B6" s="282"/>
      <c r="C6" s="282"/>
      <c r="D6" s="282"/>
      <c r="E6" s="282"/>
      <c r="F6" s="282"/>
      <c r="G6" s="282"/>
      <c r="H6" s="282"/>
      <c r="I6" s="44">
        <v>2</v>
      </c>
      <c r="J6" s="46"/>
      <c r="K6" s="46"/>
    </row>
    <row r="7" spans="1:11" ht="12.75">
      <c r="A7" s="281" t="s">
        <v>285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69439939</v>
      </c>
      <c r="K7" s="46">
        <v>69439939</v>
      </c>
    </row>
    <row r="8" spans="1:11" ht="12.75">
      <c r="A8" s="281" t="s">
        <v>286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97437599</v>
      </c>
      <c r="K8" s="46">
        <v>100324518</v>
      </c>
    </row>
    <row r="9" spans="1:11" ht="12.75">
      <c r="A9" s="281" t="s">
        <v>287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2015778</v>
      </c>
      <c r="K9" s="46">
        <v>-14583294</v>
      </c>
    </row>
    <row r="10" spans="1:11" ht="12.75">
      <c r="A10" s="281" t="s">
        <v>288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289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290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291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>
        <v>154467</v>
      </c>
      <c r="K13" s="46">
        <v>820811</v>
      </c>
    </row>
    <row r="14" spans="1:11" ht="12.75">
      <c r="A14" s="283" t="s">
        <v>292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339561783</v>
      </c>
      <c r="K14" s="79">
        <f>SUM(K5:K13)</f>
        <v>326515974</v>
      </c>
    </row>
    <row r="15" spans="1:11" ht="12.75">
      <c r="A15" s="281" t="s">
        <v>293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294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295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296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297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298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299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300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301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/>
      <c r="K24" s="80"/>
    </row>
    <row r="25" spans="1:11" ht="30" customHeight="1">
      <c r="A25" s="277" t="s">
        <v>302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Vorel</cp:lastModifiedBy>
  <cp:lastPrinted>2017-10-25T14:27:04Z</cp:lastPrinted>
  <dcterms:created xsi:type="dcterms:W3CDTF">2008-10-17T11:51:54Z</dcterms:created>
  <dcterms:modified xsi:type="dcterms:W3CDTF">2017-10-30T13:03:32Z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