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11014"/>
  <workbookPr codeName="ThisWorkbook" defaultThemeVersion="124226"/>
  <bookViews>
    <workbookView xWindow="580" yWindow="460" windowWidth="16820" windowHeight="7540" activeTab="1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comment="" localSheetId="6">Bilješke!$A$1:$J$49</definedName>
    <definedName name="_xlnm.Print_Area" comment="" localSheetId="0">'OPĆI PODACI'!$A$1:$I$63</definedName>
    <definedName name="_xlnm.Print_Area" comment="" localSheetId="5">PK!$A$1:$K$25</definedName>
    <definedName name="_xlnm.Print_Area" comment="" localSheetId="2">RDG!$A$1:$M$71</definedName>
  </definedNames>
  <calcPr fullPrecision="1" calcId="179021"/>
</workbook>
</file>

<file path=xl/sharedStrings.xml><?xml version="1.0" encoding="utf-8"?>
<sst xmlns="http://schemas.openxmlformats.org/spreadsheetml/2006/main" uniqueCount="394" count="446">
  <si>
    <t>     3. Obveze prema bankama i drugim financijskim institucijama</t>
  </si>
  <si>
    <t>E) ODGOĐENO PLAĆANJE TROŠKOVA I PRIHOD BUDUĆEGA RAZDOBLJA</t>
  </si>
  <si>
    <t>     1. Novčani izdaci za kupnju dugotrajne materijalne i nematerijalne imovine</t>
  </si>
  <si>
    <t>     2. Novčani izdaci za stjecanje vlasničkih i dužničkih financijskih instrumenata</t>
  </si>
  <si>
    <t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</si>
  <si>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</si>
  <si>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</si>
  <si>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</si>
  <si>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</si>
  <si>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</si>
  <si>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>   5. Potraživanja od države i drugih institucija</t>
  </si>
  <si>
    <t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</si>
  <si>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</si>
  <si>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</si>
  <si>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   2. Koncesije, patenti, licencije, robne i uslužne marke, softver i ostala prava</t>
  </si>
  <si>
    <t>Ukupno smanjenje novčanog tijeka (015 – 014 + 027 – 026 + 039 – 038)</t>
  </si>
  <si>
    <t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</si>
  <si>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</si>
  <si>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</si>
  <si>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</si>
  <si>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</si>
  <si>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</si>
  <si>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</si>
  <si>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</si>
  <si>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</si>
  <si>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</si>
  <si>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</si>
  <si>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>    4. Alati, pogonski inventar i transportna imovina</t>
  </si>
  <si>
    <t>    5. Biološka imovina</t>
  </si>
  <si>
    <t>   2. Novčani primici od glavnice kredita, zadužnica, pozajmica i drugih posudbi</t>
  </si>
  <si>
    <t>   3. Ostali primici od financijskih aktivnosti</t>
  </si>
  <si>
    <t>   1. Novčani izdaci za otplatu glavnice kredita i obveznica</t>
  </si>
  <si>
    <t>   2. Novčani izdaci za isplatu dividendi</t>
  </si>
  <si>
    <t>   3. Novčani izdaci za financijski najam</t>
  </si>
  <si>
    <t>   4. Novčani izdaci za otkup vlastitih dionica</t>
  </si>
  <si>
    <t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</si>
  <si>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</si>
  <si>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</si>
  <si>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</si>
  <si>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</si>
  <si>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>   1. Dobit prije poreza</t>
  </si>
  <si>
    <t>   2. Amortizacija</t>
  </si>
  <si>
    <t>   3. Povećanje kratkoročnih obveza</t>
  </si>
  <si>
    <t>   4. Smanjenje kratkotrajnih potraživanja</t>
  </si>
  <si>
    <t>   5. Smanjenje zaliha</t>
  </si>
  <si>
    <t>    3. Dobit ili gubitak s osnove ponovnog vrednovanja financijske
         imovine raspoložive za prodaju</t>
  </si>
  <si>
    <t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</si>
  <si>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</si>
  <si>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</si>
  <si>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</si>
  <si>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   8. Ostali poslovni rashodi</t>
  </si>
  <si>
    <t>   6. Ostalo povećanje novčanog tijeka</t>
  </si>
  <si>
    <t>   1. Smanjenje kratkoročnih obveza</t>
  </si>
  <si>
    <t>   2. Povećanje kratkotrajnih potraživanja</t>
  </si>
  <si>
    <t>   3. Povećanje zaliha</t>
  </si>
  <si>
    <t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</si>
  <si>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</si>
  <si>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</si>
  <si>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</si>
  <si>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</si>
  <si>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</si>
  <si>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>        c) Ostali vanjski troškovi</t>
  </si>
  <si>
    <t>        a) Neto plaće i nadnice</t>
  </si>
  <si>
    <t>        b) Troškovi poreza i doprinosa iz plaća</t>
  </si>
  <si>
    <t>        c) Doprinosi na plaće</t>
  </si>
  <si>
    <t>    2. Kamate, tečajne razlike i drugi rashodi iz odnosa s nepovezanim
        poduzetnicima i drugim osobama</t>
  </si>
  <si>
    <t>    1. Kamate, tečajne razlike i drugi rashodi s povezanim poduzetnicima</t>
  </si>
  <si>
    <t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</si>
  <si>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</si>
  <si>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</si>
  <si>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</si>
  <si>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</si>
  <si>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    6. Predujmovi za materijalnu imovinu</t>
  </si>
  <si>
    <t>    7. Materijalna imovina u pripremi</t>
  </si>
  <si>
    <t>    8. Ostala materijalna imovina</t>
  </si>
  <si>
    <t>    9. Ulaganje u nekretnine</t>
  </si>
  <si>
    <t>     1. Udjeli (dionice) kod povezanih poduzetnika</t>
  </si>
  <si>
    <t>     2. Dani zajmovi povezanim poduzetnicima</t>
  </si>
  <si>
    <t>     3. Sudjelujući interesi (udjeli)</t>
  </si>
  <si>
    <t>     7. Ostala dugotrajna financijska imovina </t>
  </si>
  <si>
    <t>     1. Potraživanja od povezanih poduzetnika</t>
  </si>
  <si>
    <t>     2. Potraživanja po osnovi prodaje na kredit</t>
  </si>
  <si>
    <t>     3. Ostala potraživanja</t>
  </si>
  <si>
    <t>     4. Zajmovi dani poduzetnicima u kojima postoje sudjelujući interesi</t>
  </si>
  <si>
    <t>     5. Ulaganja u vrijednosne papire</t>
  </si>
  <si>
    <t>     6. Dani zajmovi, depoziti i slično</t>
  </si>
  <si>
    <t>   3. Gotovi proizvodi</t>
  </si>
  <si>
    <t>   4. Trgovačka roba</t>
  </si>
  <si>
    <t>   5. Predujmovi za zalihe</t>
  </si>
  <si>
    <t>   6. Dugotrajna imovina namijenjena prodaji</t>
  </si>
  <si>
    <t>   7. Biološka imovina</t>
  </si>
  <si>
    <t>F)  IZVANBILANČNI ZAPISI</t>
  </si>
  <si>
    <t>     8. Ostale dugoročne obveze</t>
  </si>
  <si>
    <t>     9. Odgođena porezna obveza</t>
  </si>
  <si>
    <t>     7. Obveze prema poduzetnicima u kojima postoje sudjelujući interesi</t>
  </si>
  <si>
    <t>     8. Obveze prema zaposlenicima</t>
  </si>
  <si>
    <t>     9. Obveze za poreze, doprinose i slična davanja</t>
  </si>
  <si>
    <t>   11. Obveze po osnovi dugotrajne imovine namijenjene prodaji</t>
  </si>
  <si>
    <t>   12. Ostale kratkoročne obveze</t>
  </si>
  <si>
    <t>   10. Obveze s osnove udjela u rezultatu</t>
  </si>
  <si>
    <t>I. ZALIHE (036 do 042)</t>
  </si>
  <si>
    <t>II. POTRAŽIVANJA (044 do 049)</t>
  </si>
  <si>
    <t>III. KRATKOTRAJNA FINANCIJSKA IMOVINA (051 do 057)</t>
  </si>
  <si>
    <t>   2. Ostali poslovni prihodi</t>
  </si>
  <si>
    <t>    1. Promjene vrijednosti zaliha proizvodnje u tijeku i gotovih proizvoda</t>
  </si>
  <si>
    <t>   4. Amortizacija</t>
  </si>
  <si>
    <t>   5. Ostali troškovi</t>
  </si>
  <si>
    <t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</si>
  <si>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</si>
  <si>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</si>
  <si>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</si>
  <si>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</si>
  <si>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   1. Izdaci za razvoj</t>
  </si>
  <si>
    <t>   3. Goodwill</t>
  </si>
  <si>
    <t>III. Ukupno novčani primici od investicijskih aktivnosti (016 do 020)</t>
  </si>
  <si>
    <t>   1. Novčani izdaci za kupnju dugotrajne materijalne i nematerijalne imovine</t>
  </si>
  <si>
    <t>   2. Novčani izdaci za stjecanje vlasničkih i dužničkih financijskih instrumenata</t>
  </si>
  <si>
    <t>   1. Sirovine i materijal</t>
  </si>
  <si>
    <t>   2. Proizvodnja u tijeku</t>
  </si>
  <si>
    <t>     2. Novčani primici od tantijema, naknada, provizija i sl.</t>
  </si>
  <si>
    <t>     3. Novčani primici od osiguranja za naknadu šteta</t>
  </si>
  <si>
    <t>     4. Novčani primici s osnove povrata poreza</t>
  </si>
  <si>
    <t>     5. Ostali novčani primici</t>
  </si>
  <si>
    <t>     1. Novčani izdaci dobavljačima</t>
  </si>
  <si>
    <t>     2. Novčani izdaci za zaposlene</t>
  </si>
  <si>
    <t>     3. Novčani izdaci za osiguranje za naknade šteta</t>
  </si>
  <si>
    <t>     4. Novčani izdaci za kamate</t>
  </si>
  <si>
    <t>     5. Novčani izdaci za poreze</t>
  </si>
  <si>
    <t>     6. Ostali novčani izdaci</t>
  </si>
  <si>
    <t>     1. Rezerviranja za mirovine, otpremnine i slične obveze</t>
  </si>
  <si>
    <t>     2. Rezerviranja za porezne obveze</t>
  </si>
  <si>
    <t>     3. Druga rezerviranja</t>
  </si>
  <si>
    <t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</si>
  <si>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</si>
  <si>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</si>
  <si>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</si>
  <si>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</si>
  <si>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>       a) dugotrajne imovine (osim financijske imovine)</t>
  </si>
  <si>
    <t>       b) kratkotrajne imovine (osim financijske imovine)</t>
  </si>
  <si>
    <t>     3. Dio prihoda od pridruženih poduzetnika i sudjelujućih interesa</t>
  </si>
  <si>
    <t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</si>
  <si>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</si>
  <si>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</si>
  <si>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</si>
  <si>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</si>
  <si>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</si>
  <si>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        a) Troškovi sirovina i materijala</t>
  </si>
  <si>
    <t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</si>
  <si>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</si>
  <si>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</si>
  <si>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</si>
  <si>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</si>
  <si>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>   1. Prihodi od prodaje</t>
  </si>
  <si>
    <t>BILANCA</t>
  </si>
  <si>
    <t>RAČUN DOBITI I GUBITKA</t>
  </si>
  <si>
    <t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</si>
  <si>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</si>
  <si>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</si>
  <si>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</si>
  <si>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</si>
  <si>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</si>
  <si>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</si>
  <si>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</si>
  <si>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</si>
  <si>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</si>
  <si>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>     1. Novčani primici od prodaje dugotrajne materijalne i nematerijalne imovine</t>
  </si>
  <si>
    <t>     2. Novčani primici od prodaje vlasničkih i dužničkih instrumenata</t>
  </si>
  <si>
    <t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</si>
  <si>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</si>
  <si>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</si>
  <si>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</si>
  <si>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</si>
  <si>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</si>
  <si>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</si>
  <si>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</si>
  <si>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</si>
  <si>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</si>
  <si>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</si>
  <si>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   1. Novčani primici od prodaje dugotrajne materijalne i nematerijalne imovine</t>
  </si>
  <si>
    <t>   2. Novčani primici od prodaje vlasničkih i dužničkih instrumenata</t>
  </si>
  <si>
    <t>   3. Novčani primici od kamata</t>
  </si>
  <si>
    <t>   4. Novčani primici od dividendi</t>
  </si>
  <si>
    <t>   5. Ostali novčani primici od investicijskih aktivnosti</t>
  </si>
  <si>
    <t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</si>
  <si>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</si>
  <si>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</si>
  <si>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</si>
  <si>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</si>
  <si>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</si>
  <si>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</si>
  <si>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</si>
  <si>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</si>
  <si>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</si>
  <si>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</si>
  <si>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</si>
  <si>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>V.    UDIO U DOBITI OD PRIDRUŽENIH PODUZETNIKA </t>
  </si>
  <si>
    <t>VI.   UDIO U GUBITKU OD PRIDRUŽENIH PODUZETNIKA </t>
  </si>
  <si>
    <t>IZVJEŠTAJ O NOVČANOM TIJEKU - Direktna metoda</t>
  </si>
  <si>
    <t>I.  Ukupno novčani primici od poslovnih aktivnosti (001 do 005)</t>
  </si>
  <si>
    <t>     1. Novčani primici od kupaca</t>
  </si>
  <si>
    <t>   1. Potraživanja od povezanih poduzetnika</t>
  </si>
  <si>
    <t>   2. Potraživanja od kupaca</t>
  </si>
  <si>
    <t>   3. Potraživanja od sudjelujućih poduzetnika </t>
  </si>
  <si>
    <t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</si>
  <si>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</si>
  <si>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</si>
  <si>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</si>
  <si>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</si>
  <si>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   4. Predujmovi za nabavu nematerijalne imovine</t>
  </si>
  <si>
    <t>   5. Nematerijalna imovina u pripremi</t>
  </si>
  <si>
    <t>   6. Ostala nematerijalna imovina</t>
  </si>
  <si>
    <t>    1. Zemljište</t>
  </si>
  <si>
    <t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</si>
  <si>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</si>
  <si>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</si>
  <si>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</si>
  <si>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</si>
  <si>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</si>
  <si>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>  1. Dobit prije oporezivanja (146-147)</t>
  </si>
  <si>
    <t>  2. Gubitak prije oporezivanja (147-146)</t>
  </si>
  <si>
    <t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</si>
  <si>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</si>
  <si>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</si>
  <si>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>     4. Nerealizirani dobici (prihodi) od financijske imovine</t>
  </si>
  <si>
    <t>    3. Nerealizirani gubici (rashodi) od financijske imovine</t>
  </si>
  <si>
    <t>VII.  IZVANREDNI - OSTALI PRIHODI</t>
  </si>
  <si>
    <t>VIII. IZVANREDNI - OSTALI RASHODI</t>
  </si>
  <si>
    <t>     1. Kamate, tečajne razlike, dividende i slični prihodi iz odnosa s
         povezanim poduzetnicima</t>
  </si>
  <si>
    <t>    1. Tečajne razlike iz preračuna inozemnog poslovanja</t>
  </si>
  <si>
    <t>    2. Promjene revalorizacijskih rezervi dugotrajne materijalne i
         nematerijalne imovine</t>
  </si>
  <si>
    <t>    4. Dobit ili gubitak s osnove učinkovite zaštite novčanog toka</t>
  </si>
  <si>
    <t>    5. Dobit ili gubitak s osnove učinkovite zaštite neto ulaganja u inozemstvu</t>
  </si>
  <si>
    <t>    6. Udio u ostaloj sveobuhvatnoj dobiti/gubitku pridruženih poduzetnika</t>
  </si>
  <si>
    <t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</si>
  <si>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</si>
  <si>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</si>
  <si>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</si>
  <si>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</si>
  <si>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</si>
  <si>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</si>
  <si>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</si>
  <si>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</si>
  <si>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>     3. Sudjelujući interesi (udjeli) </t>
  </si>
  <si>
    <t>     2. Obveze za zajmove, depozite i slično</t>
  </si>
  <si>
    <t>     4. Obveze za predujmove</t>
  </si>
  <si>
    <t>     5. Obveze prema dobavljačima</t>
  </si>
  <si>
    <t>     6. Obveze po vrijednosnim papirima</t>
  </si>
  <si>
    <t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</si>
  <si>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</si>
  <si>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</si>
  <si>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</si>
  <si>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</si>
  <si>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</si>
  <si>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</si>
  <si>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</si>
  <si>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</si>
  <si>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</si>
  <si>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</si>
  <si>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</si>
  <si>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</si>
  <si>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</si>
  <si>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</si>
  <si>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</si>
  <si>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</si>
  <si>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</si>
  <si>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</si>
  <si>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</si>
  <si>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</si>
  <si>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</si>
  <si>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</si>
  <si>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</si>
  <si>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</si>
  <si>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</si>
  <si>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</si>
  <si>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</si>
  <si>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</si>
  <si>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</si>
  <si>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</si>
  <si>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</si>
  <si>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</si>
  <si>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</si>
  <si>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</si>
  <si>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</si>
  <si>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</si>
  <si>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</si>
  <si>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>  1. Upisani kapital</t>
  </si>
  <si>
    <t>  2. Kapitalne rezerve</t>
  </si>
  <si>
    <t>  3. Rezerve iz dobiti</t>
  </si>
  <si>
    <t>  4. Zadržana dobit ili preneseni gubitak</t>
  </si>
  <si>
    <t>  5. Dobit ili gubitak tekuće godine</t>
  </si>
  <si>
    <t>  6. Revalorizacija dugotrajne materijalne imovine</t>
  </si>
  <si>
    <t>  7. Revalorizacija nematerijalne imovine</t>
  </si>
  <si>
    <t>  8. Revalorizacija financijske imovine raspoložive za prodaju</t>
  </si>
  <si>
    <t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</si>
  <si>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</si>
  <si>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</si>
  <si>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</si>
  <si>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</si>
  <si>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</si>
  <si>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</si>
  <si>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</si>
  <si>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</si>
  <si>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</si>
  <si>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</si>
  <si>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</si>
  <si>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</si>
  <si>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</si>
  <si>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</si>
  <si>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</si>
  <si>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</si>
  <si>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</si>
  <si>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</si>
  <si>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</si>
  <si>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</si>
  <si>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</si>
  <si>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</si>
  <si>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</si>
  <si>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</si>
  <si>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</si>
  <si>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</si>
  <si>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     3. Novčani primici od kamata</t>
  </si>
  <si>
    <t>     4. Novčani primici od dividendi</t>
  </si>
  <si>
    <t>01.01.2018.</t>
  </si>
  <si>
    <t>STANOVI JADRAN d.d.</t>
  </si>
  <si>
    <t>SPLIT</t>
  </si>
  <si>
    <t>Kralja Zvonimira 14/IX</t>
  </si>
  <si>
    <t>www.stanovijadran.com</t>
  </si>
  <si>
    <t>Split</t>
  </si>
  <si>
    <t>02182190</t>
  </si>
  <si>
    <t>060227551</t>
  </si>
  <si>
    <t>88680117715</t>
  </si>
  <si>
    <t>info@stanovijadran.com</t>
  </si>
  <si>
    <t>Splitsko - dalmatinska</t>
  </si>
  <si>
    <t>6810</t>
  </si>
  <si>
    <t>Katija Barić</t>
  </si>
  <si>
    <t>021 482 374</t>
  </si>
  <si>
    <t>katija@stanovijadran.com</t>
  </si>
  <si>
    <t>Toni Jeličić Purko</t>
  </si>
  <si>
    <t> </t>
  </si>
  <si>
    <t>Temeljni kapital iznosio je 16.262.100 kuna i uplaćen je u cijelosti. Jedini osnivač-član društva bio je Jadran Kapital d.d.</t>
  </si>
  <si>
    <t>Osobe ovlaštene za zastupanje:</t>
  </si>
  <si>
    <t>Nadzorni odbor je imenovan 18. kolovoza 2017. godine, a čine ga:</t>
  </si>
  <si>
    <t>STANOVI JADRAN d.d. („Društvo“) za poslovanje nekretninama sa sjedištem na adresi Kralja Zvonimira</t>
  </si>
  <si>
    <t> 14/IX, 21000 Split. Matični broj Društva je 2182190, a prema Državnom zavodu za statistiku djelatnost je </t>
  </si>
  <si>
    <t>6810 - kupnja i prodaja vlastitih nekretnina. OIB Društva je 88680117715.</t>
  </si>
  <si>
    <t>Društvo je dana 8. veljače 2007. godine upisano u sudski registar Trgovačkog suda u Splitu </t>
  </si>
  <si>
    <t>pod matičnim brojem 060227551 (Tt-07/245-2) temeljem Izjave o osnivanju od 26. siječnja 2007. godine.</t>
  </si>
  <si>
    <t>Rješenjem Trgovačkog suda u Splitu br. Tt-13/3414-7 od dana 14. listopada 2013. godine u sudski registar je upisano </t>
  </si>
  <si>
    <t>pripajanje društava Zelena vala projekt d.o.o., Peškarija d.o.o. i Ličko selo d.o.o. Društvu te pripajanje </t>
  </si>
  <si>
    <t>temeljnog kapitala navedenih društava, čime je temeljni kapital iznosio 29.046.600 kuna.</t>
  </si>
  <si>
    <t>Rješenjem Trgovačkog suda u Splitu br. Tt-14/5434-5 od dana 21. travnja 2015. godine, u sudski registar upisano je </t>
  </si>
  <si>
    <t>pripajanje društva Jadran Solar d.o.o., čime je pripojeno 1.000.000 kuna temeljnog kapitala te je tada ukupni temeljni </t>
  </si>
  <si>
    <t>kapital društva iznosio 30.046.600 kuna. Odlukom članova društva od 30. lipnja 2016. godine povećan je temeljni</t>
  </si>
  <si>
    <t> kapital za 15.861.400 kuna pretvaranjem dijela potraživanja u temeljni kapital te je isti tada iznosio 45.908.000 kuna.</t>
  </si>
  <si>
    <t>Rješenjem Trgovačkog suda u Splitu, br. Tt-17/3110-5 od 13.04.2017, objavljeno dana 14.04.2017.g. </t>
  </si>
  <si>
    <t>Trgovački sud u Splitu, po sucu pojedincu Edi Maleš, u registarskom predmetu upisa u sudski registar odluke </t>
  </si>
  <si>
    <t>o povećanju temeljnog kapitala, po prijedlogu predlagatelja STANOVI JADRAN d.d. za poslovanje nekretninama, </t>
  </si>
  <si>
    <t>Split, Kralja Zvonimira 14/IX, 13. travnja 2017. godine upisana je odluka o povećanju temeljnog kapitala</t>
  </si>
  <si>
    <t>kod subjekta upisa upisanog pod tvrtkom STANOVI JADRAN d.d. za poslovanje nekretninama, sa sjedištem </t>
  </si>
  <si>
    <t>u Splitu, Kralja Zvonimira 14/IX, u registarski uložak s MBS:060227551, OIB:88680117715, s iznosa od</t>
  </si>
  <si>
    <t> 45.908.000,00 kuna, za iznos od 30.340.000,00 kuna, uplatom u novcu, izdavanjem 151.700 novih redovnih dionica </t>
  </si>
  <si>
    <t>u nematerijaliziranom obliku, na iznos od 76.248.000,00 kuna.</t>
  </si>
  <si>
    <t>Temeljni kapital u iznosu od 76.248.000,00 kuna, podijeljen je na 381.240 novih redovnih dionica u nematerijaliziranom </t>
  </si>
  <si>
    <t>obliku, koje glase na ime, svaka u nominalnom iznosu od 200,00 kuna.</t>
  </si>
  <si>
    <t>Maja  Bradić, član uprave, zastupa društvo pojedinačno i samostalno od 10. rujna 2012. godine.</t>
  </si>
  <si>
    <t>Toni Jeličić Purko, predsjednik Uprave, zastupa društvo pojedinačno i samostalno od  21. listopada 2016. godine.</t>
  </si>
  <si>
    <t>Miroslav Jeličić-Purko, predsjednik</t>
  </si>
  <si>
    <t>Bojan Vrančić, zamjenik predsjednika</t>
  </si>
  <si>
    <t>Katija Barić, član</t>
  </si>
  <si>
    <t>Ante Jelčić, član</t>
  </si>
  <si>
    <t>Tvrtko Brajković,  član</t>
  </si>
  <si>
    <t>WINTER d.o.o</t>
  </si>
  <si>
    <t>MEDITERAN GRADNJA d.o.o</t>
  </si>
  <si>
    <t>NOVA NEKRETNINE d.o.o.</t>
  </si>
  <si>
    <t>VILE ORAŠAC d.o.o.</t>
  </si>
  <si>
    <t>Babanovac bb, Travnik, BiH</t>
  </si>
  <si>
    <t>Rožat, Rožat gornji 47, 20236 Mokošica</t>
  </si>
  <si>
    <t>Za Gospom 6, 20233 Trsteno</t>
  </si>
  <si>
    <t>90017849</t>
  </si>
  <si>
    <t>90019408</t>
  </si>
  <si>
    <t>80607279</t>
  </si>
  <si>
    <t>Obveznik: STANOVI JADRAN d.d.</t>
  </si>
  <si>
    <t>Obveznik: _STANOVI JADRAN d.d.</t>
  </si>
  <si>
    <t>51-01-0259-08</t>
  </si>
  <si>
    <t>DA</t>
  </si>
  <si>
    <t>Tvrtke subjekata konsolidacije:</t>
  </si>
  <si>
    <t>1. Winter d.o.o., Travnik, BiH - 89%</t>
  </si>
  <si>
    <t>3. Vile Orašac d.o.o., Trsteno, Dubrovnik - 100%</t>
  </si>
  <si>
    <t>2. Nova Nekretnine d.o.o., Trsteno, Dubrovnik - 78%</t>
  </si>
  <si>
    <t>4. Mediteran gradnja d.o.o., Mokošica, Dubrovnik  - 93%</t>
  </si>
  <si>
    <t>30.09.2018.</t>
  </si>
  <si>
    <t>u razdoblju 01.07.18. do 30.09.18.</t>
  </si>
  <si>
    <t>stanje na dan 30.09.2018.</t>
  </si>
  <si>
    <t>u razdoblju 01.01.18. do 30.09.18.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</si>
</sst>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000"/>
  </numFmts>
  <fonts count="23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charset val="238"/>
    </font>
    <font>
      <u val="single"/>
      <sz val="10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  <charset val="0"/>
    </font>
    <font>
      <b/>
      <sz val="9"/>
      <name val="Arial Rounded MT Bold"/>
      <family val="2"/>
      <charset val="0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color rgb="FF2B579A"/>
      <name val="Arial"/>
      <charset val="238"/>
    </font>
    <font>
      <b/>
      <sz val="10"/>
      <color rgb="FF2B579A"/>
      <name val="Arial"/>
      <charset val="238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lightGray">
        <fgColor indexed="22"/>
        <bgColor indexed="65"/>
      </patternFill>
    </fill>
    <fill>
      <patternFill patternType="solid">
        <fgColor rgb="FFE7E7E7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rgb="FF2B579A"/>
      </right>
      <top/>
      <bottom style="medium">
        <color rgb="FF2B579A"/>
      </bottom>
      <diagonal/>
    </border>
  </borders>
  <cellStyleXfs count="260">
    <xf numFmtId="0" fontId="0" fillId="0" borderId="0"/>
    <xf numFmtId="0" fontId="5" fillId="0" borderId="0" applyBorder="0" applyNumberFormat="0" applyProtection="0">
      <alignment vertical="top"/>
      <protection locked="0"/>
    </xf>
    <xf numFmtId="0" fontId="9" fillId="0" borderId="0">
      <alignment vertical="top"/>
    </xf>
    <xf numFmtId="0" fontId="3" fillId="0" borderId="0"/>
    <xf numFmtId="0" fontId="9" fillId="0" borderId="0">
      <alignment vertical="top"/>
    </xf>
    <xf numFmtId="0" fontId="0" fillId="0" borderId="0"/>
    <xf numFmtId="0" fontId="22" fillId="3" borderId="40">
      <alignment horizontal="center" vertical="center"/>
    </xf>
  </cellStyleXfs>
  <cellXfs>
    <xf numFmtId="0" fontId="0" fillId="0" borderId="0" xfId="0"/>
    <xf numFmtId="164" fontId="2" fillId="0" borderId="1" xfId="0" applyAlignment="1" applyBorder="1" applyFont="1" applyNumberFormat="1" applyFill="1">
      <alignment horizontal="center" vertical="center"/>
    </xf>
    <xf numFmtId="164" fontId="2" fillId="0" borderId="2" xfId="0" applyAlignment="1" applyBorder="1" applyFont="1" applyNumberFormat="1" applyFill="1">
      <alignment horizontal="center" vertical="center"/>
    </xf>
    <xf numFmtId="164" fontId="2" fillId="0" borderId="3" xfId="0" applyAlignment="1" applyBorder="1" applyFont="1" applyNumberFormat="1" applyFill="1">
      <alignment horizontal="center" vertical="center"/>
    </xf>
    <xf numFmtId="164" fontId="2" fillId="0" borderId="4" xfId="0" applyAlignment="1" applyBorder="1" applyFont="1" applyNumberFormat="1" applyFill="1">
      <alignment horizontal="center" vertical="center"/>
    </xf>
    <xf numFmtId="3" fontId="1" fillId="0" borderId="5" xfId="0" applyAlignment="1" applyBorder="1" applyFont="1" applyNumberFormat="1" applyFill="1" applyProtection="1">
      <alignment vertical="center"/>
      <protection locked="0"/>
    </xf>
    <xf numFmtId="3" fontId="1" fillId="0" borderId="6" xfId="0" applyAlignment="1" applyBorder="1" applyFont="1" applyNumberFormat="1" applyFill="1" applyProtection="1">
      <alignment vertical="center"/>
      <protection locked="0"/>
    </xf>
    <xf numFmtId="3" fontId="1" fillId="0" borderId="1" xfId="0" applyAlignment="1" applyBorder="1" applyFont="1" applyNumberFormat="1" applyFill="1" applyProtection="1">
      <alignment vertical="center"/>
      <protection locked="0"/>
    </xf>
    <xf numFmtId="3" fontId="1" fillId="0" borderId="4" xfId="0" applyAlignment="1" applyBorder="1" applyFont="1" applyNumberFormat="1" applyFill="1" applyProtection="1">
      <alignment vertical="center"/>
      <protection locked="0"/>
    </xf>
    <xf numFmtId="164" fontId="2" fillId="0" borderId="6" xfId="0" applyAlignment="1" applyBorder="1" applyFont="1" applyNumberFormat="1" applyFill="1">
      <alignment horizontal="center" vertical="center"/>
    </xf>
    <xf numFmtId="0" fontId="3" fillId="0" borderId="0" xfId="2" applyAlignment="1" applyFont="1"/>
    <xf numFmtId="0" fontId="0" fillId="0" borderId="0" xfId="2" applyAlignment="1" applyFont="1"/>
    <xf numFmtId="0" fontId="3" fillId="0" borderId="7" xfId="2" applyAlignment="1" applyBorder="1" applyFont="1" applyFill="1" applyProtection="1">
      <alignment horizontal="center" vertical="center"/>
      <protection hidden="1" locked="0"/>
    </xf>
    <xf numFmtId="0" fontId="2" fillId="0" borderId="0" xfId="2" applyAlignment="1" applyBorder="1" applyFont="1" applyFill="1" applyProtection="1">
      <alignment horizontal="left" vertical="center"/>
      <protection hidden="1"/>
    </xf>
    <xf numFmtId="0" fontId="3" fillId="0" borderId="0" xfId="2" applyAlignment="1" applyBorder="1" applyFont="1" applyFill="1" applyProtection="1">
      <alignment vertical="center"/>
      <protection hidden="1"/>
    </xf>
    <xf numFmtId="0" fontId="3" fillId="0" borderId="0" xfId="2" applyAlignment="1" applyBorder="1" applyFont="1" applyFill="1" applyProtection="1">
      <alignment horizontal="center" vertical="center" wrapText="1"/>
      <protection hidden="1"/>
    </xf>
    <xf numFmtId="0" fontId="3" fillId="0" borderId="0" xfId="2" applyAlignment="1" applyBorder="1" applyFont="1" applyProtection="1">
      <protection hidden="1"/>
    </xf>
    <xf numFmtId="0" fontId="12" fillId="0" borderId="0" xfId="2" applyAlignment="1" applyBorder="1" applyFont="1" applyProtection="1">
      <alignment horizontal="right" vertical="center" wrapText="1"/>
      <protection hidden="1"/>
    </xf>
    <xf numFmtId="0" fontId="12" fillId="0" borderId="0" xfId="2" applyAlignment="1" applyBorder="1" applyFont="1" applyNumberFormat="1" applyFill="1" applyProtection="1">
      <alignment horizontal="right" vertical="center" shrinkToFit="1"/>
      <protection hidden="1" locked="0"/>
    </xf>
    <xf numFmtId="0" fontId="12" fillId="0" borderId="0" xfId="2" applyAlignment="1" applyBorder="1" applyFont="1" applyFill="1" applyProtection="1">
      <alignment horizontal="left" vertical="center"/>
      <protection hidden="1"/>
    </xf>
    <xf numFmtId="0" fontId="3" fillId="0" borderId="0" xfId="2" applyAlignment="1" applyBorder="1" applyFont="1" applyProtection="1">
      <alignment horizontal="left"/>
      <protection hidden="1"/>
    </xf>
    <xf numFmtId="0" fontId="3" fillId="0" borderId="0" xfId="2" applyAlignment="1" applyBorder="1" applyFont="1" applyProtection="1">
      <alignment vertical="top"/>
      <protection hidden="1"/>
    </xf>
    <xf numFmtId="0" fontId="3" fillId="0" borderId="0" xfId="2" applyAlignment="1" applyBorder="1" applyFont="1" applyProtection="1">
      <alignment horizontal="right"/>
      <protection hidden="1"/>
    </xf>
    <xf numFmtId="0" fontId="2" fillId="0" borderId="0" xfId="2" applyAlignment="1" applyBorder="1" applyFont="1" applyFill="1" applyProtection="1">
      <alignment horizontal="right" vertical="center"/>
      <protection hidden="1" locked="0"/>
    </xf>
    <xf numFmtId="0" fontId="2" fillId="0" borderId="0" xfId="2" applyAlignment="1" applyBorder="1" applyFont="1" applyProtection="1">
      <alignment vertical="top"/>
      <protection hidden="1"/>
    </xf>
    <xf numFmtId="0" fontId="3" fillId="0" borderId="0" xfId="2" applyAlignment="1" applyBorder="1" applyFont="1" applyFill="1" applyProtection="1">
      <protection hidden="1"/>
    </xf>
    <xf numFmtId="0" fontId="3" fillId="0" borderId="0" xfId="2" applyAlignment="1" applyBorder="1" applyFont="1" applyProtection="1">
      <alignment horizontal="center" vertical="center"/>
      <protection hidden="1" locked="0"/>
    </xf>
    <xf numFmtId="0" fontId="3" fillId="0" borderId="0" xfId="2" applyAlignment="1" applyBorder="1" applyFont="1" applyProtection="1">
      <alignment vertical="top" wrapText="1"/>
      <protection hidden="1"/>
    </xf>
    <xf numFmtId="0" fontId="3" fillId="0" borderId="0" xfId="2" applyAlignment="1" applyBorder="1" applyFont="1" applyProtection="1">
      <alignment wrapText="1"/>
      <protection hidden="1"/>
    </xf>
    <xf numFmtId="0" fontId="3" fillId="0" borderId="0" xfId="2" applyAlignment="1" applyBorder="1" applyFont="1" applyProtection="1">
      <alignment horizontal="right" vertical="top"/>
      <protection hidden="1"/>
    </xf>
    <xf numFmtId="0" fontId="3" fillId="0" borderId="0" xfId="2" applyAlignment="1" applyBorder="1" applyFont="1" applyProtection="1">
      <alignment horizontal="center" vertical="top"/>
      <protection hidden="1"/>
    </xf>
    <xf numFmtId="0" fontId="3" fillId="0" borderId="0" xfId="2" applyAlignment="1" applyBorder="1" applyFont="1" applyProtection="1">
      <alignment horizontal="center"/>
      <protection hidden="1"/>
    </xf>
    <xf numFmtId="0" fontId="3" fillId="0" borderId="0" xfId="2" applyAlignment="1" applyBorder="1" applyFont="1"/>
    <xf numFmtId="0" fontId="3" fillId="0" borderId="0" xfId="2" applyAlignment="1" applyBorder="1" applyFont="1" applyProtection="1">
      <alignment horizontal="left" vertical="top"/>
      <protection hidden="1"/>
    </xf>
    <xf numFmtId="0" fontId="3" fillId="0" borderId="8" xfId="2" applyAlignment="1" applyBorder="1" applyFont="1" applyProtection="1">
      <protection hidden="1"/>
    </xf>
    <xf numFmtId="0" fontId="3" fillId="0" borderId="0" xfId="2" applyAlignment="1" applyBorder="1" applyFont="1" applyProtection="1">
      <alignment vertical="center"/>
      <protection hidden="1"/>
    </xf>
    <xf numFmtId="0" fontId="3" fillId="0" borderId="9" xfId="2" applyAlignment="1" applyBorder="1" applyFont="1" applyProtection="1">
      <protection hidden="1"/>
    </xf>
    <xf numFmtId="0" fontId="3" fillId="0" borderId="9" xfId="2" applyAlignment="1" applyBorder="1" applyFont="1"/>
    <xf numFmtId="0" fontId="9" fillId="0" borderId="0" xfId="4" applyAlignment="1" applyFont="1">
      <alignment vertical="top"/>
    </xf>
    <xf numFmtId="0" fontId="9" fillId="0" borderId="0" xfId="4" applyAlignment="1" applyFont="1"/>
    <xf numFmtId="0" fontId="16" fillId="0" borderId="0" xfId="4" applyAlignment="1" applyFont="1"/>
    <xf numFmtId="0" fontId="10" fillId="0" borderId="0" xfId="4" applyAlignment="1" applyBorder="1" applyFont="1" applyFill="1">
      <alignment horizontal="center" vertical="center" wrapText="1"/>
    </xf>
    <xf numFmtId="0" fontId="7" fillId="0" borderId="0" xfId="4" applyAlignment="1" applyBorder="1" applyFont="1" applyFill="1" applyProtection="1">
      <alignment horizontal="center" vertical="center"/>
      <protection hidden="1"/>
    </xf>
    <xf numFmtId="0" fontId="13" fillId="0" borderId="0" xfId="4" applyAlignment="1" applyBorder="1" applyFont="1" applyProtection="1">
      <alignment vertical="center"/>
      <protection hidden="1"/>
    </xf>
    <xf numFmtId="0" fontId="3" fillId="0" borderId="0" xfId="2" applyAlignment="1" applyBorder="1" applyFont="1" applyProtection="1">
      <alignment horizontal="right" wrapText="1"/>
      <protection hidden="1"/>
    </xf>
    <xf numFmtId="0" fontId="3" fillId="0" borderId="0" xfId="2" applyAlignment="1" applyBorder="1" applyFont="1" applyProtection="1">
      <alignment horizontal="right" vertical="center"/>
      <protection hidden="1"/>
    </xf>
    <xf numFmtId="0" fontId="0" fillId="0" borderId="0" xfId="0" applyFill="1"/>
    <xf numFmtId="3" fontId="1" fillId="0" borderId="1" xfId="0" applyAlignment="1" applyBorder="1" applyFont="1" applyNumberFormat="1" applyFill="1" applyProtection="1">
      <alignment vertical="center"/>
      <protection hidden="1"/>
    </xf>
    <xf numFmtId="3" fontId="1" fillId="0" borderId="6" xfId="0" applyAlignment="1" applyBorder="1" applyFont="1" applyNumberFormat="1" applyFill="1" applyProtection="1">
      <alignment vertical="center"/>
      <protection hidden="1"/>
    </xf>
    <xf numFmtId="0" fontId="14" fillId="0" borderId="10" xfId="0" applyAlignment="1" applyBorder="1" applyFont="1" applyFill="1">
      <alignment vertical="center"/>
    </xf>
    <xf numFmtId="0" fontId="6" fillId="0" borderId="11" xfId="0" applyAlignment="1" applyBorder="1" applyFont="1" applyFill="1" applyProtection="1">
      <alignment horizontal="center" vertical="center" wrapText="1"/>
      <protection hidden="1"/>
    </xf>
    <xf numFmtId="0" fontId="6" fillId="0" borderId="11" xfId="0" applyAlignment="1" applyBorder="1" applyFont="1" applyFill="1" applyProtection="1">
      <alignment horizontal="center" vertical="center"/>
      <protection hidden="1"/>
    </xf>
    <xf numFmtId="0" fontId="2" fillId="0" borderId="12" xfId="0" applyAlignment="1" applyBorder="1" applyFont="1" applyFill="1" applyProtection="1">
      <alignment horizontal="center" vertical="center" wrapText="1"/>
      <protection hidden="1"/>
    </xf>
    <xf numFmtId="0" fontId="6" fillId="0" borderId="13" xfId="0" applyAlignment="1" applyBorder="1" applyFont="1" applyFill="1" applyProtection="1">
      <alignment horizontal="center" vertical="center" wrapText="1"/>
      <protection hidden="1"/>
    </xf>
    <xf numFmtId="0" fontId="6" fillId="0" borderId="12" xfId="0" applyAlignment="1" applyBorder="1" applyFont="1" applyFill="1" applyProtection="1">
      <alignment horizontal="center" vertical="center" wrapText="1"/>
      <protection hidden="1"/>
    </xf>
    <xf numFmtId="3" fontId="1" fillId="0" borderId="4" xfId="0" applyAlignment="1" applyBorder="1" applyFont="1" applyNumberFormat="1" applyFill="1" applyProtection="1">
      <alignment vertical="center"/>
      <protection hidden="1"/>
    </xf>
    <xf numFmtId="0" fontId="0" fillId="0" borderId="10" xfId="0" applyBorder="1" applyFill="1"/>
    <xf numFmtId="0" fontId="6" fillId="0" borderId="12" xfId="0" applyAlignment="1" applyBorder="1" applyFont="1" applyFill="1" applyProtection="1">
      <alignment horizontal="center" vertical="center"/>
      <protection hidden="1"/>
    </xf>
    <xf numFmtId="3" fontId="1" fillId="0" borderId="5" xfId="0" applyAlignment="1" applyBorder="1" applyFont="1" applyNumberFormat="1" applyFill="1" applyProtection="1">
      <alignment vertical="center"/>
      <protection hidden="1"/>
    </xf>
    <xf numFmtId="3" fontId="1" fillId="0" borderId="14" xfId="0" applyAlignment="1" applyBorder="1" applyFont="1" applyNumberFormat="1" applyFill="1" applyProtection="1">
      <alignment vertical="center"/>
      <protection hidden="1"/>
    </xf>
    <xf numFmtId="0" fontId="2" fillId="0" borderId="12" xfId="0" applyAlignment="1" applyBorder="1" applyFont="1" applyFill="1">
      <alignment horizontal="center" vertical="center" wrapText="1"/>
    </xf>
    <xf numFmtId="0" fontId="6" fillId="0" borderId="12" xfId="0" applyAlignment="1" applyBorder="1" applyFont="1" applyFill="1">
      <alignment horizontal="center" vertical="center" wrapText="1"/>
    </xf>
    <xf numFmtId="0" fontId="6" fillId="0" borderId="12" xfId="0" applyAlignment="1" applyBorder="1" applyFont="1" applyFill="1">
      <alignment horizontal="center" vertical="center"/>
    </xf>
    <xf numFmtId="49" fontId="6" fillId="0" borderId="12" xfId="0" applyAlignment="1" applyBorder="1" applyFont="1" applyNumberFormat="1" applyFill="1">
      <alignment horizontal="center" vertical="center" wrapText="1"/>
    </xf>
    <xf numFmtId="0" fontId="6" fillId="0" borderId="0" xfId="0" applyFont="1" applyFill="1"/>
    <xf numFmtId="0" fontId="14" fillId="0" borderId="0" xfId="0" applyFont="1" applyFill="1"/>
    <xf numFmtId="0" fontId="6" fillId="0" borderId="11" xfId="0" applyAlignment="1" applyBorder="1" applyFont="1" applyFill="1">
      <alignment horizontal="center" vertical="center"/>
    </xf>
    <xf numFmtId="49" fontId="6" fillId="0" borderId="11" xfId="0" applyAlignment="1" applyBorder="1" applyFont="1" applyNumberFormat="1" applyFill="1">
      <alignment horizontal="center" vertical="center" wrapText="1"/>
    </xf>
    <xf numFmtId="0" fontId="0" fillId="0" borderId="0" xfId="0" applyAlignment="1" applyBorder="1" applyFont="1" applyFill="1">
      <alignment horizontal="center" vertical="center" wrapText="1"/>
    </xf>
    <xf numFmtId="0" fontId="0" fillId="0" borderId="0" xfId="4" applyAlignment="1" applyFont="1" applyFill="1">
      <alignment wrapText="1"/>
    </xf>
    <xf numFmtId="0" fontId="0" fillId="0" borderId="0" xfId="0" applyFont="1" applyFill="1"/>
    <xf numFmtId="14" fontId="7" fillId="0" borderId="0" xfId="4" applyAlignment="1" applyBorder="1" applyFont="1" applyNumberFormat="1" applyFill="1" applyProtection="1">
      <alignment horizontal="center" vertical="center"/>
      <protection hidden="1" locked="0"/>
    </xf>
    <xf numFmtId="0" fontId="0" fillId="0" borderId="0" xfId="4" applyAlignment="1" applyBorder="1" applyFont="1" applyFill="1">
      <alignment wrapText="1"/>
    </xf>
    <xf numFmtId="49" fontId="6" fillId="0" borderId="12" xfId="0" applyAlignment="1" applyBorder="1" applyFont="1" applyNumberFormat="1" applyFill="1">
      <alignment horizontal="center" vertical="center"/>
    </xf>
    <xf numFmtId="0" fontId="3" fillId="0" borderId="8" xfId="2" applyAlignment="1" applyBorder="1" applyFont="1"/>
    <xf numFmtId="0" fontId="3" fillId="0" borderId="15" xfId="2" applyAlignment="1" applyBorder="1" applyFont="1"/>
    <xf numFmtId="0" fontId="3" fillId="0" borderId="16" xfId="2" applyAlignment="1" applyBorder="1" applyFont="1" applyFill="1" applyProtection="1">
      <alignment horizontal="left" vertical="center" wrapText="1"/>
      <protection hidden="1"/>
    </xf>
    <xf numFmtId="0" fontId="3" fillId="0" borderId="7" xfId="2" applyAlignment="1" applyBorder="1" applyFont="1" applyFill="1" applyProtection="1">
      <alignment vertical="center"/>
      <protection hidden="1"/>
    </xf>
    <xf numFmtId="0" fontId="3" fillId="0" borderId="16" xfId="2" applyAlignment="1" applyBorder="1" applyFont="1" applyProtection="1">
      <alignment horizontal="left" vertical="center" wrapText="1"/>
      <protection hidden="1"/>
    </xf>
    <xf numFmtId="0" fontId="3" fillId="0" borderId="7" xfId="2" applyAlignment="1" applyBorder="1" applyFont="1" applyProtection="1">
      <protection hidden="1"/>
    </xf>
    <xf numFmtId="0" fontId="12" fillId="0" borderId="0" xfId="2" applyAlignment="1" applyBorder="1" applyFont="1" applyProtection="1">
      <alignment horizontal="right"/>
      <protection hidden="1"/>
    </xf>
    <xf numFmtId="0" fontId="3" fillId="0" borderId="16" xfId="2" applyAlignment="1" applyBorder="1" applyFont="1" applyFill="1" applyProtection="1">
      <protection hidden="1"/>
    </xf>
    <xf numFmtId="0" fontId="3" fillId="0" borderId="16" xfId="2" applyAlignment="1" applyBorder="1" applyFont="1" applyProtection="1">
      <alignment wrapText="1"/>
      <protection hidden="1"/>
    </xf>
    <xf numFmtId="0" fontId="3" fillId="0" borderId="7" xfId="2" applyAlignment="1" applyBorder="1" applyFont="1" applyProtection="1">
      <alignment horizontal="right"/>
      <protection hidden="1"/>
    </xf>
    <xf numFmtId="0" fontId="3" fillId="0" borderId="16" xfId="2" applyAlignment="1" applyBorder="1" applyFont="1" applyProtection="1">
      <protection hidden="1"/>
    </xf>
    <xf numFmtId="0" fontId="3" fillId="0" borderId="7" xfId="2" applyAlignment="1" applyBorder="1" applyFont="1" applyProtection="1">
      <alignment horizontal="right" wrapText="1"/>
      <protection hidden="1"/>
    </xf>
    <xf numFmtId="0" fontId="2" fillId="0" borderId="16" xfId="2" applyAlignment="1" applyBorder="1" applyFont="1" applyFill="1" applyProtection="1">
      <alignment horizontal="right" vertical="center"/>
      <protection hidden="1" locked="0"/>
    </xf>
    <xf numFmtId="0" fontId="3" fillId="0" borderId="16" xfId="2" applyAlignment="1" applyBorder="1" applyFont="1" applyProtection="1">
      <alignment vertical="top"/>
      <protection hidden="1"/>
    </xf>
    <xf numFmtId="0" fontId="3" fillId="0" borderId="16" xfId="2" applyAlignment="1" applyBorder="1" applyFont="1" applyProtection="1">
      <alignment horizontal="left" vertical="top" wrapText="1"/>
      <protection hidden="1"/>
    </xf>
    <xf numFmtId="0" fontId="3" fillId="0" borderId="7" xfId="2" applyAlignment="1" applyBorder="1" applyFont="1"/>
    <xf numFmtId="0" fontId="3" fillId="0" borderId="16" xfId="2" applyAlignment="1" applyBorder="1" applyFont="1" applyProtection="1">
      <alignment horizontal="left" vertical="top" indent="2"/>
      <protection hidden="1"/>
    </xf>
    <xf numFmtId="0" fontId="3" fillId="0" borderId="16" xfId="2" applyAlignment="1" applyBorder="1" applyFont="1" applyProtection="1">
      <alignment horizontal="left" vertical="top" wrapText="1" indent="2"/>
      <protection hidden="1"/>
    </xf>
    <xf numFmtId="0" fontId="3" fillId="0" borderId="7" xfId="2" applyAlignment="1" applyBorder="1" applyFont="1" applyProtection="1">
      <alignment horizontal="right" vertical="top"/>
      <protection hidden="1"/>
    </xf>
    <xf numFmtId="49" fontId="2" fillId="0" borderId="16" xfId="2" applyAlignment="1" applyBorder="1" applyFont="1" applyNumberFormat="1" applyProtection="1">
      <alignment horizontal="center" vertical="center"/>
      <protection hidden="1" locked="0"/>
    </xf>
    <xf numFmtId="0" fontId="3" fillId="0" borderId="7" xfId="2" applyAlignment="1" applyBorder="1" applyFont="1" applyProtection="1">
      <alignment horizontal="left" vertical="top"/>
      <protection hidden="1"/>
    </xf>
    <xf numFmtId="0" fontId="3" fillId="0" borderId="16" xfId="2" applyAlignment="1" applyBorder="1" applyFont="1" applyProtection="1">
      <alignment horizontal="left"/>
      <protection hidden="1"/>
    </xf>
    <xf numFmtId="0" fontId="3" fillId="0" borderId="15" xfId="2" applyAlignment="1" applyBorder="1" applyFont="1" applyProtection="1">
      <protection hidden="1"/>
    </xf>
    <xf numFmtId="0" fontId="3" fillId="0" borderId="7" xfId="2" applyAlignment="1" applyBorder="1" applyFont="1" applyProtection="1">
      <alignment horizontal="left"/>
      <protection hidden="1"/>
    </xf>
    <xf numFmtId="0" fontId="3" fillId="0" borderId="16" xfId="2" applyAlignment="1" applyBorder="1" applyFont="1" applyFill="1" applyProtection="1">
      <alignment vertical="center"/>
      <protection hidden="1"/>
    </xf>
    <xf numFmtId="0" fontId="13" fillId="0" borderId="16" xfId="4" applyAlignment="1" applyBorder="1" applyFont="1" applyFill="1" applyProtection="1">
      <alignment vertical="center"/>
      <protection hidden="1"/>
    </xf>
    <xf numFmtId="0" fontId="13" fillId="0" borderId="0" xfId="4" applyAlignment="1" applyBorder="1" applyFont="1" applyProtection="1">
      <alignment horizontal="left"/>
      <protection hidden="1"/>
    </xf>
    <xf numFmtId="0" fontId="9" fillId="0" borderId="0" xfId="4" applyAlignment="1" applyBorder="1" applyFont="1"/>
    <xf numFmtId="0" fontId="9" fillId="0" borderId="16" xfId="4" applyAlignment="1" applyBorder="1" applyFont="1"/>
    <xf numFmtId="0" fontId="2" fillId="0" borderId="7" xfId="2" applyAlignment="1" applyBorder="1" applyFont="1" applyProtection="1">
      <alignment vertical="center"/>
      <protection hidden="1"/>
    </xf>
    <xf numFmtId="0" fontId="3" fillId="0" borderId="17" xfId="2" applyAlignment="1" applyBorder="1" applyFont="1" applyProtection="1">
      <protection hidden="1"/>
    </xf>
    <xf numFmtId="0" fontId="3" fillId="0" borderId="18" xfId="2" applyAlignment="1" applyBorder="1" applyFont="1" applyFill="1" applyProtection="1">
      <alignment horizontal="right" vertical="top" wrapText="1"/>
      <protection hidden="1"/>
    </xf>
    <xf numFmtId="0" fontId="3" fillId="0" borderId="19" xfId="2" applyAlignment="1" applyBorder="1" applyFont="1" applyFill="1" applyProtection="1">
      <alignment horizontal="right" vertical="top" wrapText="1"/>
      <protection hidden="1"/>
    </xf>
    <xf numFmtId="0" fontId="3" fillId="0" borderId="19" xfId="2" applyAlignment="1" applyBorder="1" applyFont="1" applyFill="1" applyProtection="1">
      <protection hidden="1"/>
    </xf>
    <xf numFmtId="0" fontId="3" fillId="0" borderId="20" xfId="2" applyAlignment="1" applyBorder="1" applyFont="1" applyFill="1" applyProtection="1">
      <protection hidden="1"/>
    </xf>
    <xf numFmtId="14" fontId="2" fillId="0" borderId="12" xfId="2" applyAlignment="1" applyBorder="1" applyFont="1" applyNumberFormat="1" applyFill="1" applyProtection="1">
      <alignment horizontal="center" vertical="center"/>
      <protection hidden="1" locked="0"/>
    </xf>
    <xf numFmtId="1" fontId="2" fillId="0" borderId="11" xfId="2" applyAlignment="1" applyBorder="1" applyFont="1" applyNumberFormat="1" applyFill="1" applyProtection="1">
      <alignment horizontal="center" vertical="center"/>
      <protection hidden="1" locked="0"/>
    </xf>
    <xf numFmtId="3" fontId="2" fillId="0" borderId="11" xfId="2" applyAlignment="1" applyBorder="1" applyFont="1" applyNumberFormat="1" applyFill="1" applyProtection="1">
      <alignment horizontal="right" vertical="center"/>
      <protection hidden="1" locked="0"/>
    </xf>
    <xf numFmtId="0" fontId="2" fillId="0" borderId="11" xfId="2" applyAlignment="1" applyBorder="1" applyFont="1" applyFill="1" applyProtection="1">
      <alignment horizontal="center" vertical="center"/>
      <protection hidden="1" locked="0"/>
    </xf>
    <xf numFmtId="49" fontId="2" fillId="0" borderId="11" xfId="2" applyAlignment="1" applyBorder="1" applyFont="1" applyNumberFormat="1" applyFill="1" applyProtection="1">
      <alignment horizontal="right" vertical="center"/>
      <protection hidden="1" locked="0"/>
    </xf>
    <xf numFmtId="0" fontId="2" fillId="0" borderId="7" xfId="2" applyAlignment="1" applyBorder="1" applyFont="1" applyFill="1" applyProtection="1">
      <alignment horizontal="right" vertical="center"/>
      <protection hidden="1" locked="0"/>
    </xf>
    <xf numFmtId="0" fontId="3" fillId="0" borderId="0" xfId="2" applyAlignment="1" applyBorder="1" applyFont="1" applyFill="1"/>
    <xf numFmtId="49" fontId="2" fillId="0" borderId="0" xfId="2" applyAlignment="1" applyBorder="1" applyFont="1" applyNumberFormat="1" applyFill="1" applyProtection="1">
      <alignment horizontal="center" vertical="center"/>
      <protection hidden="1" locked="0"/>
    </xf>
    <xf numFmtId="0" fontId="14" fillId="0" borderId="0" xfId="0" applyFont="1"/>
    <xf numFmtId="0" fontId="3" fillId="0" borderId="7" xfId="2" applyAlignment="1" applyBorder="1" applyFont="1" applyProtection="1">
      <alignment horizontal="right" vertical="center" wrapText="1"/>
      <protection hidden="1"/>
    </xf>
    <xf numFmtId="0" fontId="2" fillId="0" borderId="7" xfId="2" applyAlignment="1" applyBorder="1" applyFont="1" applyFill="1" applyProtection="1">
      <alignment horizontal="left" vertical="center" wrapText="1"/>
      <protection hidden="1"/>
    </xf>
    <xf numFmtId="0" fontId="2" fillId="0" borderId="0" xfId="2" applyAlignment="1" applyBorder="1" applyFont="1" applyFill="1" applyProtection="1">
      <alignment horizontal="left" vertical="center" wrapText="1"/>
      <protection hidden="1"/>
    </xf>
    <xf numFmtId="0" fontId="2" fillId="0" borderId="16" xfId="2" applyAlignment="1" applyBorder="1" applyFont="1" applyFill="1" applyProtection="1">
      <alignment horizontal="left" vertical="center" wrapText="1"/>
      <protection hidden="1"/>
    </xf>
    <xf numFmtId="0" fontId="11" fillId="0" borderId="7" xfId="2" applyAlignment="1" applyBorder="1" applyFont="1" applyProtection="1">
      <alignment horizontal="center" vertical="center" wrapText="1"/>
      <protection hidden="1"/>
    </xf>
    <xf numFmtId="0" fontId="11" fillId="0" borderId="0" xfId="2" applyAlignment="1" applyBorder="1" applyFont="1" applyProtection="1">
      <alignment horizontal="center" vertical="center" wrapText="1"/>
      <protection hidden="1"/>
    </xf>
    <xf numFmtId="0" fontId="11" fillId="0" borderId="16" xfId="2" applyAlignment="1" applyBorder="1" applyFont="1" applyProtection="1">
      <alignment horizontal="center" vertical="center" wrapText="1"/>
      <protection hidden="1"/>
    </xf>
    <xf numFmtId="0" fontId="3" fillId="0" borderId="7" xfId="2" applyAlignment="1" applyBorder="1" applyFont="1" applyProtection="1">
      <alignment horizontal="right" vertical="center"/>
      <protection hidden="1"/>
    </xf>
    <xf numFmtId="0" fontId="3" fillId="0" borderId="16" xfId="2" applyAlignment="1" applyBorder="1" applyFont="1" applyProtection="1">
      <alignment horizontal="right"/>
      <protection hidden="1"/>
    </xf>
    <xf numFmtId="49" fontId="20" fillId="2" borderId="21" xfId="0" applyAlignment="1" applyBorder="1" applyFont="1" applyNumberFormat="1" applyFill="1" applyProtection="1">
      <alignment horizontal="center" vertical="center"/>
      <protection locked="0"/>
    </xf>
    <xf numFmtId="49" fontId="20" fillId="0" borderId="22" xfId="0" applyAlignment="1" applyBorder="1" applyFont="1" applyNumberFormat="1" applyProtection="1">
      <alignment horizontal="center" vertical="center"/>
      <protection locked="0"/>
    </xf>
    <xf numFmtId="0" fontId="1" fillId="0" borderId="7" xfId="2" applyAlignment="1" applyBorder="1" applyFont="1" applyProtection="1">
      <alignment horizontal="right" vertical="center" wrapText="1"/>
      <protection hidden="1"/>
    </xf>
    <xf numFmtId="0" fontId="1" fillId="0" borderId="16" xfId="2" applyAlignment="1" applyBorder="1" applyFont="1" applyProtection="1">
      <alignment horizontal="right" wrapText="1"/>
      <protection hidden="1"/>
    </xf>
    <xf numFmtId="49" fontId="0" fillId="0" borderId="23" xfId="0" applyAlignment="1" applyBorder="1" applyNumberFormat="1" applyProtection="1">
      <alignment horizontal="center" vertical="center"/>
      <protection locked="0"/>
    </xf>
    <xf numFmtId="49" fontId="0" fillId="0" borderId="22" xfId="0" applyAlignment="1" applyBorder="1" applyNumberFormat="1" applyProtection="1">
      <alignment horizontal="center" vertical="center"/>
      <protection locked="0"/>
    </xf>
    <xf numFmtId="0" fontId="2" fillId="0" borderId="18" xfId="2" applyAlignment="1" applyBorder="1" applyFont="1" applyFill="1" applyProtection="1">
      <alignment horizontal="left" vertical="center"/>
      <protection hidden="1" locked="0"/>
    </xf>
    <xf numFmtId="0" fontId="3" fillId="0" borderId="19" xfId="2" applyAlignment="1" applyBorder="1" applyFont="1" applyFill="1">
      <alignment horizontal="left" vertical="center"/>
    </xf>
    <xf numFmtId="0" fontId="3" fillId="0" borderId="20" xfId="2" applyAlignment="1" applyBorder="1" applyFont="1" applyFill="1">
      <alignment horizontal="left" vertical="center"/>
    </xf>
    <xf numFmtId="1" fontId="2" fillId="0" borderId="18" xfId="2" applyAlignment="1" applyBorder="1" applyFont="1" applyNumberFormat="1" applyFill="1" applyProtection="1">
      <alignment horizontal="center" vertical="center"/>
      <protection hidden="1" locked="0"/>
    </xf>
    <xf numFmtId="1" fontId="2" fillId="0" borderId="20" xfId="2" applyAlignment="1" applyBorder="1" applyFont="1" applyNumberFormat="1" applyFill="1" applyProtection="1">
      <alignment horizontal="center" vertical="center"/>
      <protection hidden="1" locked="0"/>
    </xf>
    <xf numFmtId="0" fontId="5" fillId="0" borderId="18" xfId="1" applyAlignment="1" applyBorder="1" applyFont="1" applyFill="1" applyProtection="1">
      <protection hidden="1" locked="0"/>
    </xf>
    <xf numFmtId="0" fontId="2" fillId="0" borderId="19" xfId="2" applyAlignment="1" applyBorder="1" applyFont="1" applyFill="1" applyProtection="1">
      <protection hidden="1" locked="0"/>
    </xf>
    <xf numFmtId="0" fontId="2" fillId="0" borderId="20" xfId="2" applyAlignment="1" applyBorder="1" applyFont="1" applyFill="1" applyProtection="1">
      <protection hidden="1" locked="0"/>
    </xf>
    <xf numFmtId="0" fontId="3" fillId="0" borderId="19" xfId="2" applyAlignment="1" applyBorder="1" applyFont="1" applyFill="1">
      <alignment horizontal="left"/>
    </xf>
    <xf numFmtId="0" fontId="3" fillId="0" borderId="20" xfId="2" applyAlignment="1" applyBorder="1" applyFont="1" applyFill="1">
      <alignment horizontal="left"/>
    </xf>
    <xf numFmtId="0" fontId="3" fillId="0" borderId="7" xfId="2" applyAlignment="1" applyBorder="1" applyFont="1" applyProtection="1">
      <alignment horizontal="center" vertical="center"/>
      <protection hidden="1"/>
    </xf>
    <xf numFmtId="0" fontId="3" fillId="0" borderId="0" xfId="2" applyAlignment="1" applyBorder="1" applyFont="1">
      <alignment horizontal="center" vertical="center"/>
    </xf>
    <xf numFmtId="0" fontId="3" fillId="0" borderId="0" xfId="2" applyAlignment="1" applyBorder="1" applyFont="1">
      <alignment horizontal="center"/>
    </xf>
    <xf numFmtId="0" fontId="3" fillId="0" borderId="0" xfId="2" applyAlignment="1" applyBorder="1" applyFont="1">
      <alignment vertical="center"/>
    </xf>
    <xf numFmtId="0" fontId="3" fillId="0" borderId="16" xfId="2" applyAlignment="1" applyBorder="1" applyFont="1">
      <alignment horizontal="center"/>
    </xf>
    <xf numFmtId="0" fontId="2" fillId="0" borderId="18" xfId="2" applyAlignment="1" applyBorder="1" applyFont="1" applyFill="1" applyProtection="1">
      <alignment horizontal="right" vertical="center"/>
      <protection hidden="1" locked="0"/>
    </xf>
    <xf numFmtId="0" fontId="3" fillId="0" borderId="19" xfId="2" applyAlignment="1" applyBorder="1" applyFont="1" applyFill="1"/>
    <xf numFmtId="0" fontId="3" fillId="0" borderId="20" xfId="2" applyAlignment="1" applyBorder="1" applyFont="1" applyFill="1"/>
    <xf numFmtId="49" fontId="2" fillId="0" borderId="18" xfId="2" applyAlignment="1" applyBorder="1" applyFont="1" applyNumberFormat="1" applyFill="1" applyProtection="1">
      <alignment horizontal="center" vertical="center"/>
      <protection hidden="1" locked="0"/>
    </xf>
    <xf numFmtId="49" fontId="2" fillId="0" borderId="20" xfId="2" applyAlignment="1" applyBorder="1" applyFont="1" applyNumberFormat="1" applyFill="1" applyProtection="1">
      <alignment horizontal="center" vertical="center"/>
      <protection hidden="1" locked="0"/>
    </xf>
    <xf numFmtId="0" fontId="3" fillId="0" borderId="8" xfId="2" applyAlignment="1" applyBorder="1" applyFont="1" applyProtection="1">
      <alignment horizontal="center"/>
      <protection hidden="1"/>
    </xf>
    <xf numFmtId="0" fontId="2" fillId="0" borderId="19" xfId="2" applyAlignment="1" applyBorder="1" applyFont="1" applyFill="1" applyProtection="1">
      <alignment horizontal="left" vertical="center"/>
      <protection hidden="1" locked="0"/>
    </xf>
    <xf numFmtId="0" fontId="2" fillId="0" borderId="20" xfId="2" applyAlignment="1" applyBorder="1" applyFont="1" applyFill="1" applyProtection="1">
      <alignment horizontal="left" vertical="center"/>
      <protection hidden="1" locked="0"/>
    </xf>
    <xf numFmtId="0" fontId="3" fillId="0" borderId="16" xfId="2" applyAlignment="1" applyBorder="1" applyFont="1" applyProtection="1">
      <alignment horizontal="right" wrapText="1"/>
      <protection hidden="1"/>
    </xf>
    <xf numFmtId="49" fontId="20" fillId="2" borderId="21" xfId="0" applyAlignment="1" applyBorder="1" applyFont="1" applyNumberFormat="1" applyFill="1" applyProtection="1">
      <alignment horizontal="left" vertical="center"/>
      <protection locked="0"/>
    </xf>
    <xf numFmtId="49" fontId="20" fillId="0" borderId="23" xfId="0" applyAlignment="1" applyBorder="1" applyFont="1" applyNumberFormat="1" applyProtection="1">
      <alignment horizontal="left" vertical="center"/>
      <protection locked="0"/>
    </xf>
    <xf numFmtId="49" fontId="20" fillId="0" borderId="22" xfId="0" applyAlignment="1" applyBorder="1" applyFont="1" applyNumberFormat="1" applyProtection="1">
      <alignment horizontal="left" vertical="center"/>
      <protection locked="0"/>
    </xf>
    <xf numFmtId="49" fontId="2" fillId="0" borderId="18" xfId="2" applyAlignment="1" applyBorder="1" applyFont="1" applyNumberFormat="1" applyFill="1" applyProtection="1">
      <alignment horizontal="left" vertical="center"/>
      <protection hidden="1" locked="0"/>
    </xf>
    <xf numFmtId="49" fontId="2" fillId="0" borderId="20" xfId="2" applyAlignment="1" applyBorder="1" applyFont="1" applyNumberFormat="1" applyFill="1" applyProtection="1">
      <alignment horizontal="left" vertical="center"/>
      <protection hidden="1" locked="0"/>
    </xf>
    <xf numFmtId="0" fontId="10" fillId="0" borderId="24" xfId="2" applyAlignment="1" applyBorder="1" applyFont="1"/>
    <xf numFmtId="0" fontId="10" fillId="0" borderId="8" xfId="2" applyAlignment="1" applyBorder="1" applyFont="1"/>
    <xf numFmtId="0" fontId="3" fillId="0" borderId="25" xfId="2" applyAlignment="1" applyBorder="1" applyFont="1" applyProtection="1">
      <alignment horizontal="center" vertical="top"/>
      <protection hidden="1"/>
    </xf>
    <xf numFmtId="0" fontId="3" fillId="0" borderId="25" xfId="2" applyAlignment="1" applyBorder="1" applyFont="1">
      <alignment horizontal="center"/>
    </xf>
    <xf numFmtId="0" fontId="3" fillId="0" borderId="26" xfId="2" applyAlignment="1" applyBorder="1" applyFont="1"/>
    <xf numFmtId="0" fontId="3" fillId="0" borderId="19" xfId="2" applyAlignment="1" applyBorder="1" applyFont="1" applyFill="1" applyProtection="1">
      <alignment horizontal="center" vertical="top"/>
      <protection hidden="1"/>
    </xf>
    <xf numFmtId="0" fontId="3" fillId="0" borderId="19" xfId="2" applyAlignment="1" applyBorder="1" applyFont="1" applyFill="1" applyProtection="1">
      <alignment horizontal="center"/>
      <protection hidden="1"/>
    </xf>
    <xf numFmtId="49" fontId="5" fillId="0" borderId="18" xfId="1" applyAlignment="1" applyBorder="1" applyFont="1" applyNumberFormat="1" applyFill="1" applyProtection="1">
      <alignment horizontal="left" vertical="center"/>
      <protection hidden="1" locked="0"/>
    </xf>
    <xf numFmtId="49" fontId="2" fillId="0" borderId="19" xfId="2" applyAlignment="1" applyBorder="1" applyFont="1" applyNumberFormat="1" applyFill="1" applyProtection="1">
      <alignment horizontal="left" vertical="center"/>
      <protection hidden="1" locked="0"/>
    </xf>
    <xf numFmtId="0" fontId="17" fillId="0" borderId="0" xfId="4" applyAlignment="1" applyBorder="1" applyFont="1" applyProtection="1">
      <alignment horizontal="left"/>
      <protection hidden="1"/>
    </xf>
    <xf numFmtId="0" fontId="18" fillId="0" borderId="0" xfId="4" applyAlignment="1" applyBorder="1" applyFont="1"/>
    <xf numFmtId="0" fontId="8" fillId="0" borderId="0" xfId="0" applyAlignment="1" applyBorder="1" applyFont="1" applyFill="1">
      <alignment vertical="center" wrapText="1"/>
    </xf>
    <xf numFmtId="0" fontId="8" fillId="0" borderId="0" xfId="0" applyAlignment="1" applyFont="1" applyFill="1">
      <alignment vertical="center"/>
    </xf>
    <xf numFmtId="0" fontId="2" fillId="0" borderId="27" xfId="0" applyAlignment="1" applyBorder="1" applyFont="1" applyFill="1">
      <alignment horizontal="left" vertical="center" wrapText="1"/>
    </xf>
    <xf numFmtId="0" fontId="2" fillId="0" borderId="28" xfId="0" applyAlignment="1" applyBorder="1" applyFont="1" applyFill="1">
      <alignment horizontal="left" vertical="center" wrapText="1"/>
    </xf>
    <xf numFmtId="0" fontId="2" fillId="0" borderId="29" xfId="0" applyAlignment="1" applyBorder="1" applyFont="1" applyFill="1">
      <alignment horizontal="left" vertical="center" wrapText="1"/>
    </xf>
    <xf numFmtId="0" fontId="2" fillId="0" borderId="13" xfId="0" applyAlignment="1" applyBorder="1" applyFont="1" applyFill="1">
      <alignment horizontal="left" vertical="center" wrapText="1"/>
    </xf>
    <xf numFmtId="0" fontId="2" fillId="0" borderId="30" xfId="0" applyAlignment="1" applyBorder="1" applyFont="1" applyFill="1">
      <alignment horizontal="left" vertical="center" wrapText="1"/>
    </xf>
    <xf numFmtId="0" fontId="14" fillId="0" borderId="30" xfId="0" applyAlignment="1" applyBorder="1" applyFont="1" applyFill="1">
      <alignment horizontal="left" vertical="center" wrapText="1"/>
    </xf>
    <xf numFmtId="0" fontId="14" fillId="0" borderId="31" xfId="0" applyAlignment="1" applyBorder="1" applyFont="1" applyFill="1">
      <alignment horizontal="left" vertical="center" wrapText="1"/>
    </xf>
    <xf numFmtId="0" fontId="2" fillId="0" borderId="32" xfId="0" applyAlignment="1" applyBorder="1" applyFont="1" applyFill="1">
      <alignment horizontal="left" vertical="center" wrapText="1"/>
    </xf>
    <xf numFmtId="0" fontId="2" fillId="0" borderId="10" xfId="0" applyAlignment="1" applyBorder="1" applyFont="1" applyFill="1">
      <alignment horizontal="left" vertical="center" wrapText="1"/>
    </xf>
    <xf numFmtId="0" fontId="14" fillId="0" borderId="33" xfId="0" applyAlignment="1" applyBorder="1" applyFont="1" applyFill="1">
      <alignment vertical="center"/>
    </xf>
    <xf numFmtId="0" fontId="3" fillId="0" borderId="5" xfId="0" applyAlignment="1" applyBorder="1" applyFont="1" applyFill="1">
      <alignment horizontal="left" vertical="center" wrapText="1"/>
    </xf>
    <xf numFmtId="0" fontId="3" fillId="0" borderId="34" xfId="0" applyAlignment="1" applyBorder="1" applyFont="1" applyFill="1">
      <alignment horizontal="left" vertical="center" wrapText="1"/>
    </xf>
    <xf numFmtId="0" fontId="3" fillId="0" borderId="35" xfId="0" applyAlignment="1" applyBorder="1" applyFont="1" applyFill="1">
      <alignment horizontal="left" vertical="center" wrapText="1"/>
    </xf>
    <xf numFmtId="0" fontId="2" fillId="0" borderId="5" xfId="0" applyAlignment="1" applyBorder="1" applyFont="1" applyFill="1">
      <alignment horizontal="left" vertical="center" wrapText="1"/>
    </xf>
    <xf numFmtId="0" fontId="2" fillId="0" borderId="34" xfId="0" applyAlignment="1" applyBorder="1" applyFont="1" applyFill="1">
      <alignment horizontal="left" vertical="center" wrapText="1"/>
    </xf>
    <xf numFmtId="0" fontId="2" fillId="0" borderId="35" xfId="0" applyAlignment="1" applyBorder="1" applyFont="1" applyFill="1">
      <alignment horizontal="left" vertical="center" wrapText="1"/>
    </xf>
    <xf numFmtId="0" fontId="3" fillId="0" borderId="14" xfId="0" applyAlignment="1" applyBorder="1" applyFont="1" applyFill="1">
      <alignment horizontal="left" vertical="center" wrapText="1"/>
    </xf>
    <xf numFmtId="0" fontId="3" fillId="0" borderId="36" xfId="0" applyAlignment="1" applyBorder="1" applyFont="1" applyFill="1">
      <alignment horizontal="left" vertical="center" wrapText="1"/>
    </xf>
    <xf numFmtId="0" fontId="3" fillId="0" borderId="37" xfId="0" applyAlignment="1" applyBorder="1" applyFont="1" applyFill="1">
      <alignment horizontal="left" vertical="center" wrapText="1"/>
    </xf>
    <xf numFmtId="0" fontId="19" fillId="0" borderId="0" xfId="0" applyAlignment="1" applyBorder="1" applyFont="1" applyFill="1">
      <alignment vertical="center" wrapText="1"/>
    </xf>
    <xf numFmtId="0" fontId="19" fillId="0" borderId="0" xfId="0" applyAlignment="1" applyFont="1" applyFill="1">
      <alignment vertical="center"/>
    </xf>
    <xf numFmtId="0" fontId="3" fillId="0" borderId="5" xfId="0" applyAlignment="1" applyBorder="1" applyFont="1" applyFill="1">
      <alignment horizontal="left" vertical="center" wrapText="1" indent="1"/>
    </xf>
    <xf numFmtId="0" fontId="3" fillId="0" borderId="34" xfId="0" applyAlignment="1" applyBorder="1" applyFont="1" applyFill="1">
      <alignment horizontal="left" vertical="center" wrapText="1" indent="1"/>
    </xf>
    <xf numFmtId="0" fontId="3" fillId="0" borderId="35" xfId="0" applyAlignment="1" applyBorder="1" applyFont="1" applyFill="1">
      <alignment horizontal="left" vertical="center" wrapText="1" indent="1"/>
    </xf>
    <xf numFmtId="0" fontId="2" fillId="0" borderId="33" xfId="0" applyAlignment="1" applyBorder="1" applyFont="1" applyFill="1">
      <alignment horizontal="left" vertical="center" wrapText="1"/>
    </xf>
    <xf numFmtId="0" fontId="2" fillId="0" borderId="14" xfId="0" applyAlignment="1" applyBorder="1" applyFont="1" applyFill="1">
      <alignment horizontal="left" vertical="center" wrapText="1"/>
    </xf>
    <xf numFmtId="0" fontId="2" fillId="0" borderId="36" xfId="0" applyAlignment="1" applyBorder="1" applyFont="1" applyFill="1">
      <alignment horizontal="left" vertical="center" wrapText="1"/>
    </xf>
    <xf numFmtId="0" fontId="2" fillId="0" borderId="37" xfId="0" applyAlignment="1" applyBorder="1" applyFont="1" applyFill="1">
      <alignment horizontal="left" vertical="center" wrapText="1"/>
    </xf>
    <xf numFmtId="0" fontId="14" fillId="0" borderId="30" xfId="0" applyAlignment="1" applyBorder="1" applyFont="1" applyFill="1">
      <alignment vertical="center"/>
    </xf>
    <xf numFmtId="0" fontId="14" fillId="0" borderId="31" xfId="0" applyAlignment="1" applyBorder="1" applyFont="1" applyFill="1">
      <alignment vertical="center"/>
    </xf>
    <xf numFmtId="0" fontId="2" fillId="0" borderId="18" xfId="0" applyAlignment="1" applyBorder="1" applyFont="1" applyFill="1">
      <alignment horizontal="left" vertical="center" wrapText="1"/>
    </xf>
    <xf numFmtId="0" fontId="14" fillId="0" borderId="19" xfId="0" applyAlignment="1" applyBorder="1" applyFont="1" applyFill="1">
      <alignment horizontal="left" vertical="center" wrapText="1"/>
    </xf>
    <xf numFmtId="0" fontId="14" fillId="0" borderId="20" xfId="0" applyAlignment="1" applyBorder="1" applyFont="1" applyFill="1">
      <alignment horizontal="left" vertical="center" wrapText="1"/>
    </xf>
    <xf numFmtId="0" fontId="10" fillId="0" borderId="0" xfId="0" applyAlignment="1" applyBorder="1" applyFont="1" applyFill="1" applyProtection="1">
      <alignment horizontal="center" vertical="center" wrapText="1"/>
      <protection hidden="1"/>
    </xf>
    <xf numFmtId="0" fontId="7" fillId="0" borderId="19" xfId="0" applyAlignment="1" applyBorder="1" applyFont="1" applyFill="1" applyProtection="1">
      <alignment horizontal="center" vertical="top" wrapText="1"/>
      <protection hidden="1"/>
    </xf>
    <xf numFmtId="0" fontId="7" fillId="0" borderId="13" xfId="0" applyAlignment="1" applyBorder="1" applyFont="1" applyFill="1" applyProtection="1">
      <alignment vertical="center" wrapText="1"/>
      <protection hidden="1"/>
    </xf>
    <xf numFmtId="0" fontId="7" fillId="0" borderId="30" xfId="0" applyAlignment="1" applyBorder="1" applyFont="1" applyFill="1" applyProtection="1">
      <alignment vertical="center" wrapText="1"/>
      <protection hidden="1"/>
    </xf>
    <xf numFmtId="0" fontId="7" fillId="0" borderId="31" xfId="0" applyAlignment="1" applyBorder="1" applyFont="1" applyFill="1" applyProtection="1">
      <alignment vertical="center" wrapText="1"/>
      <protection hidden="1"/>
    </xf>
    <xf numFmtId="0" fontId="2" fillId="0" borderId="13" xfId="0" applyAlignment="1" applyBorder="1" applyFont="1" applyFill="1" applyProtection="1">
      <alignment horizontal="center" vertical="center" wrapText="1"/>
      <protection hidden="1"/>
    </xf>
    <xf numFmtId="0" fontId="2" fillId="0" borderId="30" xfId="0" applyAlignment="1" applyBorder="1" applyFont="1" applyFill="1" applyProtection="1">
      <alignment horizontal="center" vertical="center" wrapText="1"/>
      <protection hidden="1"/>
    </xf>
    <xf numFmtId="0" fontId="2" fillId="0" borderId="31" xfId="0" applyAlignment="1" applyBorder="1" applyFont="1" applyFill="1" applyProtection="1">
      <alignment horizontal="center" vertical="center" wrapText="1"/>
      <protection hidden="1"/>
    </xf>
    <xf numFmtId="0" fontId="7" fillId="0" borderId="0" xfId="0" applyAlignment="1" applyBorder="1" applyFont="1" applyFill="1" applyProtection="1">
      <alignment horizontal="center" vertical="top" wrapText="1"/>
      <protection hidden="1"/>
    </xf>
    <xf numFmtId="0" fontId="2" fillId="0" borderId="14" xfId="0" applyAlignment="1" applyBorder="1" applyFont="1" applyFill="1">
      <alignment horizontal="left" vertical="center" wrapText="1" indent="1"/>
    </xf>
    <xf numFmtId="0" fontId="2" fillId="0" borderId="36" xfId="0" applyAlignment="1" applyBorder="1" applyFont="1" applyFill="1">
      <alignment horizontal="left" vertical="center" wrapText="1" indent="1"/>
    </xf>
    <xf numFmtId="0" fontId="2" fillId="0" borderId="37" xfId="0" applyAlignment="1" applyBorder="1" applyFont="1" applyFill="1">
      <alignment horizontal="left" vertical="center" wrapText="1" indent="1"/>
    </xf>
    <xf numFmtId="0" fontId="2" fillId="0" borderId="24" xfId="0" applyAlignment="1" applyBorder="1" applyFont="1" applyFill="1">
      <alignment horizontal="left" vertical="center" wrapText="1"/>
    </xf>
    <xf numFmtId="0" fontId="2" fillId="0" borderId="8" xfId="0" applyAlignment="1" applyBorder="1" applyFont="1" applyFill="1">
      <alignment horizontal="left" vertical="center" wrapText="1"/>
    </xf>
    <xf numFmtId="0" fontId="2" fillId="0" borderId="38" xfId="0" applyAlignment="1" applyBorder="1" applyFont="1" applyFill="1">
      <alignment horizontal="left" vertical="center" wrapText="1"/>
    </xf>
    <xf numFmtId="0" fontId="2" fillId="0" borderId="39" xfId="0" applyAlignment="1" applyBorder="1" applyFont="1" applyFill="1">
      <alignment horizontal="left" vertical="center" wrapText="1"/>
    </xf>
    <xf numFmtId="0" fontId="2" fillId="0" borderId="5" xfId="0" applyAlignment="1" applyBorder="1" applyFont="1" applyFill="1">
      <alignment horizontal="left" vertical="center" wrapText="1" indent="1"/>
    </xf>
    <xf numFmtId="0" fontId="2" fillId="0" borderId="34" xfId="0" applyAlignment="1" applyBorder="1" applyFont="1" applyFill="1">
      <alignment horizontal="left" vertical="center" wrapText="1" indent="1"/>
    </xf>
    <xf numFmtId="0" fontId="2" fillId="0" borderId="35" xfId="0" applyAlignment="1" applyBorder="1" applyFont="1" applyFill="1">
      <alignment horizontal="left" vertical="center" wrapText="1" indent="1"/>
    </xf>
    <xf numFmtId="0" fontId="3" fillId="0" borderId="27" xfId="0" applyAlignment="1" applyBorder="1" applyFont="1" applyFill="1">
      <alignment horizontal="left" vertical="center" wrapText="1" indent="1"/>
    </xf>
    <xf numFmtId="0" fontId="3" fillId="0" borderId="28" xfId="0" applyAlignment="1" applyBorder="1" applyFont="1" applyFill="1">
      <alignment horizontal="left" vertical="center" wrapText="1" indent="1"/>
    </xf>
    <xf numFmtId="0" fontId="3" fillId="0" borderId="29" xfId="0" applyAlignment="1" applyBorder="1" applyFont="1" applyFill="1">
      <alignment horizontal="left" vertical="center" wrapText="1" indent="1"/>
    </xf>
    <xf numFmtId="0" fontId="7" fillId="0" borderId="19" xfId="0" applyAlignment="1" applyBorder="1" applyFont="1" applyFill="1" applyProtection="1">
      <alignment horizontal="left" vertical="center" wrapText="1"/>
      <protection hidden="1"/>
    </xf>
    <xf numFmtId="0" fontId="14" fillId="0" borderId="30" xfId="0" applyAlignment="1" applyBorder="1" applyFont="1" applyFill="1">
      <alignment vertical="center" wrapText="1"/>
    </xf>
    <xf numFmtId="0" fontId="14" fillId="0" borderId="31" xfId="0" applyAlignment="1" applyBorder="1" applyFont="1" applyFill="1">
      <alignment vertical="center" wrapText="1"/>
    </xf>
    <xf numFmtId="0" fontId="6" fillId="0" borderId="13" xfId="0" applyAlignment="1" applyBorder="1" applyFont="1" applyFill="1" applyProtection="1">
      <alignment vertical="center" wrapText="1"/>
      <protection hidden="1"/>
    </xf>
    <xf numFmtId="0" fontId="6" fillId="0" borderId="30" xfId="0" applyAlignment="1" applyBorder="1" applyFont="1" applyFill="1" applyProtection="1">
      <alignment vertical="center" wrapText="1"/>
      <protection hidden="1"/>
    </xf>
    <xf numFmtId="0" fontId="6" fillId="0" borderId="31" xfId="0" applyAlignment="1" applyBorder="1" applyFont="1" applyFill="1" applyProtection="1">
      <alignment vertical="center" wrapText="1"/>
      <protection hidden="1"/>
    </xf>
    <xf numFmtId="0" fontId="10" fillId="0" borderId="0" xfId="0" applyAlignment="1" applyBorder="1" applyFont="1" applyFill="1">
      <alignment horizontal="center" vertical="center" wrapText="1"/>
    </xf>
    <xf numFmtId="0" fontId="7" fillId="0" borderId="19" xfId="0" applyAlignment="1" applyBorder="1" applyFont="1" applyFill="1">
      <alignment horizontal="center" vertical="top" wrapText="1"/>
    </xf>
    <xf numFmtId="0" fontId="14" fillId="0" borderId="36" xfId="0" applyBorder="1" applyFont="1" applyFill="1"/>
    <xf numFmtId="0" fontId="14" fillId="0" borderId="37" xfId="0" applyBorder="1" applyFont="1" applyFill="1"/>
    <xf numFmtId="0" fontId="14" fillId="0" borderId="34" xfId="0" applyBorder="1" applyFont="1" applyFill="1"/>
    <xf numFmtId="0" fontId="14" fillId="0" borderId="35" xfId="0" applyBorder="1" applyFont="1" applyFill="1"/>
    <xf numFmtId="0" fontId="6" fillId="0" borderId="11" xfId="0" applyAlignment="1" applyBorder="1" applyFont="1" applyFill="1">
      <alignment horizontal="center" vertical="center" wrapText="1"/>
    </xf>
    <xf numFmtId="0" fontId="6" fillId="0" borderId="12" xfId="0" applyAlignment="1" applyBorder="1" applyFont="1" applyFill="1" applyProtection="1">
      <alignment vertical="center" wrapText="1"/>
      <protection hidden="1"/>
    </xf>
    <xf numFmtId="0" fontId="7" fillId="0" borderId="0" xfId="0" applyAlignment="1" applyBorder="1" applyFont="1" applyFill="1">
      <alignment horizontal="center" vertical="top" wrapText="1"/>
    </xf>
    <xf numFmtId="0" fontId="0" fillId="0" borderId="0" xfId="4" applyAlignment="1" applyBorder="1" applyFont="1" applyFill="1">
      <alignment vertical="center"/>
    </xf>
    <xf numFmtId="0" fontId="3" fillId="0" borderId="32" xfId="0" applyAlignment="1" applyBorder="1" applyFont="1" applyFill="1">
      <alignment horizontal="left" vertical="center" wrapText="1"/>
    </xf>
    <xf numFmtId="0" fontId="3" fillId="0" borderId="10" xfId="0" applyAlignment="1" applyBorder="1" applyFont="1" applyFill="1">
      <alignment horizontal="left" vertical="center" wrapText="1"/>
    </xf>
    <xf numFmtId="0" fontId="1" fillId="0" borderId="8" xfId="0" applyAlignment="1" applyBorder="1" applyFont="1" applyFill="1">
      <alignment horizontal="left" vertical="center" wrapText="1"/>
    </xf>
    <xf numFmtId="0" fontId="1" fillId="0" borderId="8" xfId="0" applyAlignment="1" applyBorder="1" applyFont="1" applyFill="1">
      <alignment vertical="center" wrapText="1"/>
    </xf>
    <xf numFmtId="0" fontId="0" fillId="0" borderId="30" xfId="0" applyAlignment="1" applyBorder="1" applyFont="1" applyFill="1">
      <alignment vertical="center" wrapText="1"/>
    </xf>
    <xf numFmtId="0" fontId="0" fillId="0" borderId="31" xfId="0" applyAlignment="1" applyBorder="1" applyFont="1" applyFill="1">
      <alignment vertical="center" wrapText="1"/>
    </xf>
    <xf numFmtId="0" fontId="10" fillId="0" borderId="0" xfId="4" applyAlignment="1" applyFont="1"/>
  </cellXfs>
  <cellStyles count="7">
    <cellStyle name="Hyperlink" xfId="1" builtinId="8"/>
    <cellStyle name="Normal" xfId="0" builtinId="0"/>
    <cellStyle name="Normal_TFI-POD" xfId="2"/>
    <cellStyle name="Obično_Knjiga2" xfId="3"/>
    <cellStyle name="Style 1" xfId="4"/>
    <cellStyle name="ConditionalFormatStyle" xfId="5"/>
    <cellStyle name="HeaderStyle" xfId="6"/>
  </cellStyles>
  <dxfs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indexed="64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indexed="9"/>
      </font>
      <fill>
        <patternFill patternType="solid">
          <fgColor indexed="64"/>
          <bgColor indexed="10"/>
        </patternFill>
      </fill>
    </dxf>
  </dxfs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 /><Relationship Id="rId6" Type="http://schemas.openxmlformats.org/officeDocument/2006/relationships/worksheet" Target="worksheets/sheet6.xml" /><Relationship Id="rId2" Type="http://schemas.openxmlformats.org/officeDocument/2006/relationships/worksheet" Target="worksheets/sheet2.xml" /><Relationship Id="rId7" Type="http://schemas.openxmlformats.org/officeDocument/2006/relationships/worksheet" Target="worksheets/sheet7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Relationship Id="rId4" Type="http://schemas.openxmlformats.org/officeDocument/2006/relationships/worksheet" Target="worksheets/sheet4.xml" /><Relationship Id="rId10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novijadran.com/" TargetMode="External" /><Relationship Id="rId2" Type="http://schemas.openxmlformats.org/officeDocument/2006/relationships/hyperlink" Target="mailto:info@stanovijadran.com" TargetMode="External" /><Relationship Id="rId3" Type="http://schemas.openxmlformats.org/officeDocument/2006/relationships/hyperlink" Target="mailto:katija@stanovijadran.com" TargetMode="Externa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63"/>
  <sheetViews>
    <sheetView topLeftCell="A16" view="pageBreakPreview" workbookViewId="0">
      <selection pane="topLeft" activeCell="I25" sqref="I25"/>
    </sheetView>
  </sheetViews>
  <sheetFormatPr defaultColWidth="9.1640625" defaultRowHeight="13" baseColWidth="10"/>
  <cols>
    <col min="1" max="1" width="9.16015625" style="11" customWidth="1"/>
    <col min="2" max="2" width="13" style="11" customWidth="1"/>
    <col min="3" max="4" width="9.16015625" style="11" customWidth="1"/>
    <col min="5" max="5" width="10.66015625" style="11" customWidth="1"/>
    <col min="6" max="6" width="9.16015625" style="11" customWidth="1"/>
    <col min="7" max="7" width="15.16015625" style="11" customWidth="1"/>
    <col min="8" max="8" width="19.33203125" style="11" customWidth="1"/>
    <col min="9" max="9" width="14.5" style="11" customWidth="1"/>
    <col min="10" max="16384" width="9.16015625" style="11" customWidth="1"/>
  </cols>
  <sheetData>
    <row r="1" spans="1:12" ht="16">
      <c r="A1" s="162" t="s">
        <v>248</v>
      </c>
      <c r="B1" s="163"/>
      <c r="C1" s="163"/>
      <c r="D1" s="74"/>
      <c r="E1" s="74"/>
      <c r="F1" s="74"/>
      <c r="G1" s="74"/>
      <c r="H1" s="74"/>
      <c r="I1" s="75"/>
      <c r="J1" s="10"/>
      <c r="K1" s="10"/>
      <c r="L1" s="10"/>
    </row>
    <row r="2" spans="1:12">
      <c r="A2" s="119" t="s">
        <v>249</v>
      </c>
      <c r="B2" s="120"/>
      <c r="C2" s="120"/>
      <c r="D2" s="121"/>
      <c r="E2" s="109" t="s">
        <v>322</v>
      </c>
      <c r="F2" s="12"/>
      <c r="G2" s="13" t="s">
        <v>250</v>
      </c>
      <c r="H2" s="109" t="s">
        <v>390</v>
      </c>
      <c r="I2" s="76"/>
      <c r="J2" s="10"/>
      <c r="K2" s="10"/>
      <c r="L2" s="10"/>
    </row>
    <row r="3" spans="1:12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6">
      <c r="A4" s="122" t="s">
        <v>316</v>
      </c>
      <c r="B4" s="123"/>
      <c r="C4" s="123"/>
      <c r="D4" s="123"/>
      <c r="E4" s="123"/>
      <c r="F4" s="123"/>
      <c r="G4" s="123"/>
      <c r="H4" s="123"/>
      <c r="I4" s="124"/>
      <c r="J4" s="10"/>
      <c r="K4" s="10"/>
      <c r="L4" s="10"/>
    </row>
    <row r="5" spans="1:12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>
      <c r="A6" s="125" t="s">
        <v>251</v>
      </c>
      <c r="B6" s="126"/>
      <c r="C6" s="127" t="s">
        <v>328</v>
      </c>
      <c r="D6" s="128"/>
      <c r="E6" s="28"/>
      <c r="F6" s="28"/>
      <c r="G6" s="28"/>
      <c r="H6" s="28"/>
      <c r="I6" s="82"/>
      <c r="J6" s="10"/>
      <c r="K6" s="10"/>
      <c r="L6" s="10"/>
    </row>
    <row r="7" spans="1:12">
      <c r="A7" s="83"/>
      <c r="B7" s="22"/>
      <c r="C7" s="16"/>
      <c r="D7" s="16"/>
      <c r="E7" s="28"/>
      <c r="F7" s="28"/>
      <c r="G7" s="28"/>
      <c r="H7" s="28"/>
      <c r="I7" s="82"/>
      <c r="J7" s="10"/>
      <c r="K7" s="10"/>
      <c r="L7" s="10"/>
    </row>
    <row r="8" spans="1:12">
      <c r="A8" s="129" t="s">
        <v>252</v>
      </c>
      <c r="B8" s="130"/>
      <c r="C8" s="127" t="s">
        <v>329</v>
      </c>
      <c r="D8" s="128"/>
      <c r="E8" s="28"/>
      <c r="F8" s="28"/>
      <c r="G8" s="28"/>
      <c r="H8" s="28"/>
      <c r="I8" s="84"/>
      <c r="J8" s="10"/>
      <c r="K8" s="10"/>
      <c r="L8" s="10"/>
    </row>
    <row r="9" spans="1:12">
      <c r="A9" s="85"/>
      <c r="B9" s="44"/>
      <c r="C9" s="20"/>
      <c r="D9" s="25"/>
      <c r="E9" s="16"/>
      <c r="F9" s="16"/>
      <c r="G9" s="16"/>
      <c r="H9" s="16"/>
      <c r="I9" s="84"/>
      <c r="J9" s="10"/>
      <c r="K9" s="10"/>
      <c r="L9" s="10"/>
    </row>
    <row r="10" spans="1:12">
      <c r="A10" s="118" t="s">
        <v>253</v>
      </c>
      <c r="B10" s="44"/>
      <c r="C10" s="127" t="s">
        <v>330</v>
      </c>
      <c r="D10" s="131"/>
      <c r="E10" s="132"/>
      <c r="F10" s="16"/>
      <c r="G10" s="16"/>
      <c r="H10" s="16"/>
      <c r="I10" s="84"/>
      <c r="J10" s="10"/>
      <c r="K10" s="10"/>
      <c r="L10" s="10"/>
    </row>
    <row r="11" spans="1:12">
      <c r="A11" s="85"/>
      <c r="B11" s="44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>
      <c r="A12" s="125" t="s">
        <v>254</v>
      </c>
      <c r="B12" s="126"/>
      <c r="C12" s="133" t="s">
        <v>323</v>
      </c>
      <c r="D12" s="134"/>
      <c r="E12" s="134"/>
      <c r="F12" s="134"/>
      <c r="G12" s="134"/>
      <c r="H12" s="134"/>
      <c r="I12" s="135"/>
      <c r="J12" s="10"/>
      <c r="K12" s="10"/>
      <c r="L12" s="10"/>
    </row>
    <row r="13" spans="1:12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>
      <c r="A14" s="125" t="s">
        <v>255</v>
      </c>
      <c r="B14" s="126"/>
      <c r="C14" s="136">
        <v>21000</v>
      </c>
      <c r="D14" s="137"/>
      <c r="E14" s="16"/>
      <c r="F14" s="133" t="s">
        <v>324</v>
      </c>
      <c r="G14" s="134"/>
      <c r="H14" s="134"/>
      <c r="I14" s="135"/>
      <c r="J14" s="10"/>
      <c r="K14" s="10"/>
      <c r="L14" s="10"/>
    </row>
    <row r="15" spans="1:12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>
      <c r="A16" s="125" t="s">
        <v>256</v>
      </c>
      <c r="B16" s="126"/>
      <c r="C16" s="133" t="s">
        <v>325</v>
      </c>
      <c r="D16" s="134"/>
      <c r="E16" s="134"/>
      <c r="F16" s="134"/>
      <c r="G16" s="134"/>
      <c r="H16" s="134"/>
      <c r="I16" s="135"/>
      <c r="J16" s="10"/>
      <c r="K16" s="10"/>
      <c r="L16" s="10"/>
    </row>
    <row r="17" spans="1:12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>
      <c r="A18" s="125" t="s">
        <v>257</v>
      </c>
      <c r="B18" s="126"/>
      <c r="C18" s="138" t="s">
        <v>331</v>
      </c>
      <c r="D18" s="139"/>
      <c r="E18" s="139"/>
      <c r="F18" s="139"/>
      <c r="G18" s="139"/>
      <c r="H18" s="139"/>
      <c r="I18" s="140"/>
      <c r="J18" s="10"/>
      <c r="K18" s="10"/>
      <c r="L18" s="10"/>
    </row>
    <row r="19" spans="1:12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>
      <c r="A20" s="125" t="s">
        <v>258</v>
      </c>
      <c r="B20" s="126"/>
      <c r="C20" s="138" t="s">
        <v>326</v>
      </c>
      <c r="D20" s="139"/>
      <c r="E20" s="139"/>
      <c r="F20" s="139"/>
      <c r="G20" s="139"/>
      <c r="H20" s="139"/>
      <c r="I20" s="140"/>
      <c r="J20" s="10"/>
      <c r="K20" s="10"/>
      <c r="L20" s="10"/>
    </row>
    <row r="21" spans="1:12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>
      <c r="A22" s="125" t="s">
        <v>259</v>
      </c>
      <c r="B22" s="126"/>
      <c r="C22" s="110">
        <v>409</v>
      </c>
      <c r="D22" s="133" t="s">
        <v>327</v>
      </c>
      <c r="E22" s="141"/>
      <c r="F22" s="142"/>
      <c r="G22" s="125"/>
      <c r="H22" s="22"/>
      <c r="I22" s="86"/>
      <c r="J22" s="10"/>
      <c r="K22" s="10"/>
      <c r="L22" s="10"/>
    </row>
    <row r="23" spans="1:12">
      <c r="A23" s="83"/>
      <c r="B23" s="22"/>
      <c r="C23" s="16"/>
      <c r="D23" s="16"/>
      <c r="E23" s="16"/>
      <c r="F23" s="16"/>
      <c r="G23" s="16"/>
      <c r="H23" s="16"/>
      <c r="I23" s="84"/>
      <c r="J23" s="10"/>
      <c r="K23" s="10"/>
      <c r="L23" s="10"/>
    </row>
    <row r="24" spans="1:12">
      <c r="A24" s="125" t="s">
        <v>260</v>
      </c>
      <c r="B24" s="126"/>
      <c r="C24" s="110">
        <v>17</v>
      </c>
      <c r="D24" s="133" t="s">
        <v>332</v>
      </c>
      <c r="E24" s="141"/>
      <c r="F24" s="141"/>
      <c r="G24" s="142"/>
      <c r="H24" s="45" t="s">
        <v>261</v>
      </c>
      <c r="I24" s="111">
        <v>38</v>
      </c>
      <c r="J24" s="10"/>
      <c r="K24" s="10"/>
      <c r="L24" s="10"/>
    </row>
    <row r="25" spans="1:12">
      <c r="A25" s="83"/>
      <c r="B25" s="22"/>
      <c r="C25" s="16"/>
      <c r="D25" s="16"/>
      <c r="E25" s="16"/>
      <c r="F25" s="16"/>
      <c r="G25" s="22"/>
      <c r="H25" s="22" t="s">
        <v>317</v>
      </c>
      <c r="I25" s="87"/>
      <c r="J25" s="10"/>
      <c r="K25" s="10"/>
      <c r="L25" s="10"/>
    </row>
    <row r="26" spans="1:12">
      <c r="A26" s="125" t="s">
        <v>262</v>
      </c>
      <c r="B26" s="126"/>
      <c r="C26" s="112" t="s">
        <v>384</v>
      </c>
      <c r="D26" s="24" t="s">
        <v>338</v>
      </c>
      <c r="E26" s="32"/>
      <c r="F26" s="16"/>
      <c r="G26" s="45" t="s">
        <v>263</v>
      </c>
      <c r="H26" s="126"/>
      <c r="I26" s="113" t="s">
        <v>333</v>
      </c>
      <c r="J26" s="10"/>
      <c r="K26" s="10"/>
      <c r="L26" s="10"/>
    </row>
    <row r="27" spans="1:12">
      <c r="A27" s="83"/>
      <c r="B27" s="22"/>
      <c r="C27" s="16"/>
      <c r="D27" s="16"/>
      <c r="E27" s="16"/>
      <c r="F27" s="16"/>
      <c r="G27" s="16"/>
      <c r="H27" s="16"/>
      <c r="I27" s="88"/>
      <c r="J27" s="10"/>
      <c r="K27" s="10"/>
      <c r="L27" s="10"/>
    </row>
    <row r="28" spans="1:12">
      <c r="A28" s="143" t="s">
        <v>264</v>
      </c>
      <c r="B28" s="144"/>
      <c r="C28" s="145"/>
      <c r="D28" s="145"/>
      <c r="E28" s="144" t="s">
        <v>265</v>
      </c>
      <c r="F28" s="146"/>
      <c r="G28" s="146"/>
      <c r="H28" s="145" t="s">
        <v>266</v>
      </c>
      <c r="I28" s="147"/>
      <c r="J28" s="10"/>
      <c r="K28" s="10"/>
      <c r="L28" s="10"/>
    </row>
    <row r="29" spans="1:12">
      <c r="A29" s="89"/>
      <c r="B29" s="32"/>
      <c r="C29" s="32"/>
      <c r="D29" s="25"/>
      <c r="E29" s="16"/>
      <c r="F29" s="16"/>
      <c r="G29" s="16"/>
      <c r="H29" s="26"/>
      <c r="I29" s="88"/>
      <c r="J29" s="10"/>
      <c r="K29" s="10"/>
      <c r="L29" s="10"/>
    </row>
    <row r="30" spans="1:12">
      <c r="A30" s="148" t="s">
        <v>371</v>
      </c>
      <c r="B30" s="149"/>
      <c r="C30" s="149"/>
      <c r="D30" s="150"/>
      <c r="E30" s="148" t="s">
        <v>375</v>
      </c>
      <c r="F30" s="149"/>
      <c r="G30" s="149"/>
      <c r="H30" s="151" t="s">
        <v>383</v>
      </c>
      <c r="I30" s="152"/>
      <c r="J30" s="10"/>
      <c r="K30" s="10"/>
      <c r="L30" s="10"/>
    </row>
    <row r="31" spans="1:12">
      <c r="A31" s="83"/>
      <c r="B31" s="22"/>
      <c r="C31" s="21"/>
      <c r="D31" s="27"/>
      <c r="E31" s="27"/>
      <c r="F31" s="27"/>
      <c r="G31" s="28"/>
      <c r="H31" s="16"/>
      <c r="I31" s="90"/>
      <c r="J31" s="10"/>
      <c r="K31" s="10"/>
      <c r="L31" s="10"/>
    </row>
    <row r="32" spans="1:12">
      <c r="A32" s="148" t="s">
        <v>372</v>
      </c>
      <c r="B32" s="149"/>
      <c r="C32" s="149"/>
      <c r="D32" s="150"/>
      <c r="E32" s="148" t="s">
        <v>376</v>
      </c>
      <c r="F32" s="149"/>
      <c r="G32" s="149"/>
      <c r="H32" s="151" t="s">
        <v>378</v>
      </c>
      <c r="I32" s="152"/>
      <c r="J32" s="10"/>
      <c r="K32" s="10"/>
      <c r="L32" s="10"/>
    </row>
    <row r="33" spans="1:12">
      <c r="A33" s="83"/>
      <c r="B33" s="22"/>
      <c r="C33" s="21"/>
      <c r="D33" s="27"/>
      <c r="E33" s="27"/>
      <c r="F33" s="27"/>
      <c r="G33" s="28"/>
      <c r="H33" s="16"/>
      <c r="I33" s="91"/>
      <c r="J33" s="10"/>
      <c r="K33" s="10"/>
      <c r="L33" s="10"/>
    </row>
    <row r="34" spans="1:12">
      <c r="A34" s="148" t="s">
        <v>373</v>
      </c>
      <c r="B34" s="149"/>
      <c r="C34" s="149"/>
      <c r="D34" s="150"/>
      <c r="E34" s="148" t="s">
        <v>377</v>
      </c>
      <c r="F34" s="149"/>
      <c r="G34" s="149"/>
      <c r="H34" s="151" t="s">
        <v>379</v>
      </c>
      <c r="I34" s="152"/>
      <c r="J34" s="10"/>
      <c r="K34" s="10"/>
      <c r="L34" s="10"/>
    </row>
    <row r="35" spans="1:12">
      <c r="A35" s="83"/>
      <c r="B35" s="22"/>
      <c r="C35" s="21"/>
      <c r="D35" s="27"/>
      <c r="E35" s="27"/>
      <c r="F35" s="27"/>
      <c r="G35" s="28"/>
      <c r="H35" s="16"/>
      <c r="I35" s="91"/>
      <c r="J35" s="10"/>
      <c r="K35" s="10"/>
      <c r="L35" s="10"/>
    </row>
    <row r="36" spans="1:12">
      <c r="A36" s="148" t="s">
        <v>374</v>
      </c>
      <c r="B36" s="149"/>
      <c r="C36" s="149"/>
      <c r="D36" s="150"/>
      <c r="E36" s="148" t="s">
        <v>377</v>
      </c>
      <c r="F36" s="149"/>
      <c r="G36" s="149"/>
      <c r="H36" s="151" t="s">
        <v>380</v>
      </c>
      <c r="I36" s="152"/>
      <c r="J36" s="10"/>
      <c r="K36" s="10"/>
      <c r="L36" s="10"/>
    </row>
    <row r="37" spans="1:12">
      <c r="A37" s="92"/>
      <c r="B37" s="29"/>
      <c r="C37" s="30"/>
      <c r="D37" s="31"/>
      <c r="E37" s="16"/>
      <c r="F37" s="30"/>
      <c r="G37" s="31"/>
      <c r="H37" s="16"/>
      <c r="I37" s="84"/>
      <c r="J37" s="10"/>
      <c r="K37" s="10"/>
      <c r="L37" s="10"/>
    </row>
    <row r="38" spans="1:12">
      <c r="A38" s="148"/>
      <c r="B38" s="149"/>
      <c r="C38" s="149"/>
      <c r="D38" s="150"/>
      <c r="E38" s="148"/>
      <c r="F38" s="149"/>
      <c r="G38" s="149"/>
      <c r="H38" s="151"/>
      <c r="I38" s="152"/>
      <c r="J38" s="10"/>
      <c r="K38" s="10"/>
      <c r="L38" s="10"/>
    </row>
    <row r="39" spans="1:12">
      <c r="A39" s="92"/>
      <c r="B39" s="29"/>
      <c r="C39" s="30"/>
      <c r="D39" s="31"/>
      <c r="E39" s="16"/>
      <c r="F39" s="30"/>
      <c r="G39" s="31"/>
      <c r="H39" s="16"/>
      <c r="I39" s="84"/>
      <c r="J39" s="10"/>
      <c r="K39" s="10"/>
      <c r="L39" s="10"/>
    </row>
    <row r="40" spans="1:12">
      <c r="A40" s="148"/>
      <c r="B40" s="149"/>
      <c r="C40" s="149"/>
      <c r="D40" s="150"/>
      <c r="E40" s="148"/>
      <c r="F40" s="149"/>
      <c r="G40" s="149"/>
      <c r="H40" s="151"/>
      <c r="I40" s="152"/>
      <c r="J40" s="10"/>
      <c r="K40" s="10"/>
      <c r="L40" s="10"/>
    </row>
    <row r="41" spans="1:12">
      <c r="A41" s="114"/>
      <c r="B41" s="32"/>
      <c r="C41" s="32"/>
      <c r="D41" s="32"/>
      <c r="E41" s="23"/>
      <c r="F41" s="115"/>
      <c r="G41" s="115"/>
      <c r="H41" s="116"/>
      <c r="I41" s="93"/>
      <c r="J41" s="10"/>
      <c r="K41" s="10"/>
      <c r="L41" s="10"/>
    </row>
    <row r="42" spans="1:12">
      <c r="A42" s="92"/>
      <c r="B42" s="29"/>
      <c r="C42" s="30"/>
      <c r="D42" s="31"/>
      <c r="E42" s="16"/>
      <c r="F42" s="30"/>
      <c r="G42" s="31"/>
      <c r="H42" s="16"/>
      <c r="I42" s="84"/>
      <c r="J42" s="10"/>
      <c r="K42" s="10"/>
      <c r="L42" s="10"/>
    </row>
    <row r="43" spans="1:12">
      <c r="A43" s="94"/>
      <c r="B43" s="33"/>
      <c r="C43" s="33"/>
      <c r="D43" s="20"/>
      <c r="E43" s="20"/>
      <c r="F43" s="33"/>
      <c r="G43" s="20"/>
      <c r="H43" s="20"/>
      <c r="I43" s="95"/>
      <c r="J43" s="10"/>
      <c r="K43" s="10"/>
      <c r="L43" s="10"/>
    </row>
    <row r="44" spans="1:12">
      <c r="A44" s="118" t="s">
        <v>267</v>
      </c>
      <c r="B44" s="156"/>
      <c r="C44" s="151"/>
      <c r="D44" s="152"/>
      <c r="E44" s="25"/>
      <c r="F44" s="133"/>
      <c r="G44" s="149"/>
      <c r="H44" s="149"/>
      <c r="I44" s="150"/>
      <c r="J44" s="10"/>
      <c r="K44" s="10"/>
      <c r="L44" s="10"/>
    </row>
    <row r="45" spans="1:12">
      <c r="A45" s="92"/>
      <c r="B45" s="29"/>
      <c r="C45" s="30"/>
      <c r="D45" s="31"/>
      <c r="E45" s="16"/>
      <c r="F45" s="30"/>
      <c r="G45" s="153"/>
      <c r="H45" s="34"/>
      <c r="I45" s="96"/>
      <c r="J45" s="10"/>
      <c r="K45" s="10"/>
      <c r="L45" s="10"/>
    </row>
    <row r="46" spans="1:12">
      <c r="A46" s="118" t="s">
        <v>268</v>
      </c>
      <c r="B46" s="156"/>
      <c r="C46" s="133" t="s">
        <v>334</v>
      </c>
      <c r="D46" s="154"/>
      <c r="E46" s="154"/>
      <c r="F46" s="154"/>
      <c r="G46" s="154"/>
      <c r="H46" s="154"/>
      <c r="I46" s="155"/>
      <c r="J46" s="10"/>
      <c r="K46" s="10"/>
      <c r="L46" s="10"/>
    </row>
    <row r="47" spans="1:12">
      <c r="A47" s="83"/>
      <c r="B47" s="22"/>
      <c r="C47" s="21" t="s">
        <v>269</v>
      </c>
      <c r="D47" s="16"/>
      <c r="E47" s="16"/>
      <c r="F47" s="16"/>
      <c r="G47" s="16"/>
      <c r="H47" s="16"/>
      <c r="I47" s="84"/>
      <c r="J47" s="10"/>
      <c r="K47" s="10"/>
      <c r="L47" s="10"/>
    </row>
    <row r="48" spans="1:12">
      <c r="A48" s="118" t="s">
        <v>270</v>
      </c>
      <c r="B48" s="156"/>
      <c r="C48" s="157" t="s">
        <v>335</v>
      </c>
      <c r="D48" s="158"/>
      <c r="E48" s="159"/>
      <c r="F48" s="16"/>
      <c r="G48" s="45" t="s">
        <v>271</v>
      </c>
      <c r="H48" s="160"/>
      <c r="I48" s="161"/>
      <c r="J48" s="10"/>
      <c r="K48" s="10"/>
      <c r="L48" s="10"/>
    </row>
    <row r="49" spans="1:12">
      <c r="A49" s="83"/>
      <c r="B49" s="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>
      <c r="A50" s="118" t="s">
        <v>257</v>
      </c>
      <c r="B50" s="156"/>
      <c r="C50" s="169" t="s">
        <v>336</v>
      </c>
      <c r="D50" s="170"/>
      <c r="E50" s="170"/>
      <c r="F50" s="170"/>
      <c r="G50" s="170"/>
      <c r="H50" s="170"/>
      <c r="I50" s="161"/>
      <c r="J50" s="10"/>
      <c r="K50" s="10"/>
      <c r="L50" s="10"/>
    </row>
    <row r="51" spans="1:12">
      <c r="A51" s="83"/>
      <c r="B51" s="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>
      <c r="A52" s="125" t="s">
        <v>272</v>
      </c>
      <c r="B52" s="126"/>
      <c r="C52" s="160" t="s">
        <v>337</v>
      </c>
      <c r="D52" s="170"/>
      <c r="E52" s="170"/>
      <c r="F52" s="170"/>
      <c r="G52" s="170"/>
      <c r="H52" s="170"/>
      <c r="I52" s="135"/>
      <c r="J52" s="10"/>
      <c r="K52" s="10"/>
      <c r="L52" s="10"/>
    </row>
    <row r="53" spans="1:12">
      <c r="A53" s="97"/>
      <c r="B53" s="20"/>
      <c r="C53" s="35" t="s">
        <v>273</v>
      </c>
      <c r="D53" s="35"/>
      <c r="E53" s="35"/>
      <c r="F53" s="35"/>
      <c r="G53" s="35"/>
      <c r="H53" s="35"/>
      <c r="I53" s="98"/>
      <c r="J53" s="10"/>
      <c r="K53" s="10"/>
      <c r="L53" s="10"/>
    </row>
    <row r="54" spans="1:12">
      <c r="A54" s="97"/>
      <c r="B54" s="20"/>
      <c r="C54" s="35"/>
      <c r="D54" s="35"/>
      <c r="E54" s="35"/>
      <c r="F54" s="35"/>
      <c r="G54" s="35"/>
      <c r="H54" s="35"/>
      <c r="I54" s="98"/>
      <c r="J54" s="10"/>
      <c r="K54" s="10"/>
      <c r="L54" s="10"/>
    </row>
    <row r="55" spans="1:12">
      <c r="A55" s="97"/>
      <c r="B55" s="171" t="s">
        <v>274</v>
      </c>
      <c r="C55" s="172"/>
      <c r="D55" s="172"/>
      <c r="E55" s="172"/>
      <c r="F55" s="43"/>
      <c r="G55" s="43"/>
      <c r="H55" s="43"/>
      <c r="I55" s="99"/>
      <c r="J55" s="10"/>
      <c r="K55" s="10"/>
      <c r="L55" s="10"/>
    </row>
    <row r="56" spans="1:12">
      <c r="A56" s="97"/>
      <c r="B56" s="100" t="s">
        <v>306</v>
      </c>
      <c r="C56" s="101"/>
      <c r="D56" s="101"/>
      <c r="E56" s="101"/>
      <c r="F56" s="101"/>
      <c r="G56" s="101"/>
      <c r="H56" s="101"/>
      <c r="I56" s="102"/>
      <c r="J56" s="10"/>
      <c r="K56" s="10"/>
      <c r="L56" s="10"/>
    </row>
    <row r="57" spans="1:12">
      <c r="A57" s="97"/>
      <c r="B57" s="100" t="s">
        <v>307</v>
      </c>
      <c r="C57" s="101"/>
      <c r="D57" s="101"/>
      <c r="E57" s="101"/>
      <c r="F57" s="101"/>
      <c r="G57" s="101"/>
      <c r="H57" s="101"/>
      <c r="I57" s="99"/>
      <c r="J57" s="10"/>
      <c r="K57" s="10"/>
      <c r="L57" s="10"/>
    </row>
    <row r="58" spans="1:12">
      <c r="A58" s="97"/>
      <c r="B58" s="100" t="s">
        <v>308</v>
      </c>
      <c r="C58" s="101"/>
      <c r="D58" s="101"/>
      <c r="E58" s="101"/>
      <c r="F58" s="101"/>
      <c r="G58" s="101"/>
      <c r="H58" s="101"/>
      <c r="I58" s="102"/>
      <c r="J58" s="10"/>
      <c r="K58" s="10"/>
      <c r="L58" s="10"/>
    </row>
    <row r="59" spans="1:12">
      <c r="A59" s="97"/>
      <c r="B59" s="100" t="s">
        <v>309</v>
      </c>
      <c r="C59" s="101"/>
      <c r="D59" s="101"/>
      <c r="E59" s="101"/>
      <c r="F59" s="101"/>
      <c r="G59" s="101"/>
      <c r="H59" s="101"/>
      <c r="I59" s="102"/>
      <c r="J59" s="10"/>
      <c r="K59" s="10"/>
      <c r="L59" s="10"/>
    </row>
    <row r="60" spans="1:12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4" thickBot="1">
      <c r="A61" s="103" t="s">
        <v>275</v>
      </c>
      <c r="B61" s="16"/>
      <c r="C61" s="16"/>
      <c r="D61" s="16"/>
      <c r="E61" s="16"/>
      <c r="F61" s="16"/>
      <c r="G61" s="36"/>
      <c r="H61" s="37"/>
      <c r="I61" s="104"/>
      <c r="J61" s="10"/>
      <c r="K61" s="10"/>
      <c r="L61" s="10"/>
    </row>
    <row r="62" spans="1:12">
      <c r="A62" s="79"/>
      <c r="B62" s="16"/>
      <c r="C62" s="16"/>
      <c r="D62" s="16"/>
      <c r="E62" s="20" t="s">
        <v>276</v>
      </c>
      <c r="F62" s="32"/>
      <c r="G62" s="164" t="s">
        <v>277</v>
      </c>
      <c r="H62" s="165"/>
      <c r="I62" s="166"/>
      <c r="J62" s="10"/>
      <c r="K62" s="10"/>
      <c r="L62" s="10"/>
    </row>
    <row r="63" spans="1:12">
      <c r="A63" s="105"/>
      <c r="B63" s="106"/>
      <c r="C63" s="107"/>
      <c r="D63" s="107"/>
      <c r="E63" s="107"/>
      <c r="F63" s="107"/>
      <c r="G63" s="167"/>
      <c r="H63" s="168"/>
      <c r="I63" s="108"/>
      <c r="J63" s="10"/>
      <c r="K63" s="10"/>
      <c r="L63" s="10"/>
    </row>
  </sheetData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A2:D2"/>
    <mergeCell ref="A4:I4"/>
    <mergeCell ref="A6:B6"/>
    <mergeCell ref="C6:D6"/>
    <mergeCell ref="A8:B8"/>
    <mergeCell ref="C8:D8"/>
    <mergeCell ref="C10:E10"/>
  </mergeCells>
  <conditionalFormatting sqref="H29">
    <cfRule type="cellIs" dxfId="3" stopIfTrue="1" operator="equal" priority="1">
      <formula>"DA"</formula>
    </cfRule>
  </conditionalFormatting>
  <conditionalFormatting sqref="H2">
    <cfRule type="cellIs" dxfId="4" stopIfTrue="1" operator="lessThan" priority="2">
      <formula>#REF!</formula>
    </cfRule>
  </conditionalFormatting>
  <dataValidations count="2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BS" error="MBS se unosi na devet znamenaka s vodećim nulama. Matični broj mora biti brojevna vrijednost." sqref="C8:D8">
      <formula1>9</formula1>
      <formula2>9</formula2>
    </dataValidation>
  </dataValidations>
  <hyperlinks>
    <hyperlink ref="C20" r:id="rId1" display="www.stanovijadran.com"/>
    <hyperlink ref="C18" r:id="rId2" display="info@stanovijadran.com"/>
    <hyperlink ref="C50" r:id="rId3" display="katija@stanovijadran.com"/>
  </hyperlinks>
  <pageMargins left="0.75" right="0.75" top="1" bottom="1" header="0.5" footer="0.5"/>
  <pageSetup scale="77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K121"/>
  <sheetViews>
    <sheetView topLeftCell="A64" view="pageBreakPreview" tabSelected="1" workbookViewId="0">
      <selection pane="topLeft" activeCell="K85" sqref="K85"/>
    </sheetView>
  </sheetViews>
  <sheetFormatPr defaultColWidth="9.1640625" defaultRowHeight="13" baseColWidth="10"/>
  <cols>
    <col min="1" max="7" width="9.16015625" style="46" customWidth="1"/>
    <col min="8" max="8" width="7" style="46" customWidth="1"/>
    <col min="9" max="9" width="9.16015625" style="46" customWidth="1"/>
    <col min="10" max="10" width="10.33203125" style="46" customWidth="1"/>
    <col min="11" max="11" width="11" style="46" customWidth="1"/>
    <col min="12" max="16384" width="9.16015625" style="46" customWidth="1"/>
  </cols>
  <sheetData>
    <row r="1" spans="1:11" ht="12.75" customHeight="1">
      <c r="A1" s="208" t="s">
        <v>153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392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>
      <c r="A3" s="210" t="s">
        <v>382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5">
      <c r="A4" s="213" t="s">
        <v>59</v>
      </c>
      <c r="B4" s="214"/>
      <c r="C4" s="214"/>
      <c r="D4" s="214"/>
      <c r="E4" s="214"/>
      <c r="F4" s="214"/>
      <c r="G4" s="214"/>
      <c r="H4" s="215"/>
      <c r="I4" s="52" t="s">
        <v>278</v>
      </c>
      <c r="J4" s="53" t="s">
        <v>318</v>
      </c>
      <c r="K4" s="54" t="s">
        <v>319</v>
      </c>
    </row>
    <row r="5" spans="1:11">
      <c r="A5" s="50">
        <v>1</v>
      </c>
      <c r="B5" s="50"/>
      <c r="C5" s="50"/>
      <c r="D5" s="50"/>
      <c r="E5" s="50"/>
      <c r="F5" s="50"/>
      <c r="G5" s="50"/>
      <c r="H5" s="50"/>
      <c r="I5" s="51">
        <v>2</v>
      </c>
      <c r="J5" s="50">
        <v>3</v>
      </c>
      <c r="K5" s="50">
        <v>4</v>
      </c>
    </row>
    <row r="6" spans="1:11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>
      <c r="A7" s="182" t="s">
        <v>60</v>
      </c>
      <c r="B7" s="183"/>
      <c r="C7" s="183"/>
      <c r="D7" s="183"/>
      <c r="E7" s="183"/>
      <c r="F7" s="183"/>
      <c r="G7" s="183"/>
      <c r="H7" s="199"/>
      <c r="I7" s="3">
        <v>1</v>
      </c>
      <c r="J7" s="6"/>
      <c r="K7" s="6"/>
    </row>
    <row r="8" spans="1:11">
      <c r="A8" s="188" t="s">
        <v>13</v>
      </c>
      <c r="B8" s="189"/>
      <c r="C8" s="189"/>
      <c r="D8" s="189"/>
      <c r="E8" s="189"/>
      <c r="F8" s="189"/>
      <c r="G8" s="189"/>
      <c r="H8" s="190"/>
      <c r="I8" s="1">
        <v>2</v>
      </c>
      <c r="J8" s="47">
        <f ca="1">J9+J16+J26+J35+J39</f>
        <v>59350476</v>
      </c>
      <c r="K8" s="47">
        <f ca="1">K9+K16+K26+K35+K39</f>
        <v>76738177</v>
      </c>
    </row>
    <row r="9" spans="1:11">
      <c r="A9" s="185" t="s">
        <v>205</v>
      </c>
      <c r="B9" s="186"/>
      <c r="C9" s="186"/>
      <c r="D9" s="186"/>
      <c r="E9" s="186"/>
      <c r="F9" s="186"/>
      <c r="G9" s="186"/>
      <c r="H9" s="187"/>
      <c r="I9" s="1">
        <v>3</v>
      </c>
      <c r="J9" s="47">
        <f ca="1">SUM(J10:J15)</f>
        <v>134625</v>
      </c>
      <c r="K9" s="47">
        <f ca="1">SUM(K10:K15)</f>
        <v>98765</v>
      </c>
    </row>
    <row r="10" spans="1:11">
      <c r="A10" s="185" t="s">
        <v>112</v>
      </c>
      <c r="B10" s="186"/>
      <c r="C10" s="186"/>
      <c r="D10" s="186"/>
      <c r="E10" s="186"/>
      <c r="F10" s="186"/>
      <c r="G10" s="186"/>
      <c r="H10" s="187"/>
      <c r="I10" s="1">
        <v>4</v>
      </c>
      <c r="J10" s="7"/>
      <c r="K10" s="7"/>
    </row>
    <row r="11" spans="1:11">
      <c r="A11" s="185" t="s">
        <v>14</v>
      </c>
      <c r="B11" s="186"/>
      <c r="C11" s="186"/>
      <c r="D11" s="186"/>
      <c r="E11" s="186"/>
      <c r="F11" s="186"/>
      <c r="G11" s="186"/>
      <c r="H11" s="187"/>
      <c r="I11" s="1">
        <v>5</v>
      </c>
      <c r="J11" s="7">
        <v>134625</v>
      </c>
      <c r="K11" s="7">
        <v>98765</v>
      </c>
    </row>
    <row r="12" spans="1:11">
      <c r="A12" s="185" t="s">
        <v>113</v>
      </c>
      <c r="B12" s="186"/>
      <c r="C12" s="186"/>
      <c r="D12" s="186"/>
      <c r="E12" s="186"/>
      <c r="F12" s="186"/>
      <c r="G12" s="186"/>
      <c r="H12" s="187"/>
      <c r="I12" s="1">
        <v>6</v>
      </c>
      <c r="J12" s="7"/>
      <c r="K12" s="7"/>
    </row>
    <row r="13" spans="1:11">
      <c r="A13" s="185" t="s">
        <v>208</v>
      </c>
      <c r="B13" s="186"/>
      <c r="C13" s="186"/>
      <c r="D13" s="186"/>
      <c r="E13" s="186"/>
      <c r="F13" s="186"/>
      <c r="G13" s="186"/>
      <c r="H13" s="187"/>
      <c r="I13" s="1">
        <v>7</v>
      </c>
      <c r="J13" s="7"/>
      <c r="K13" s="7"/>
    </row>
    <row r="14" spans="1:11">
      <c r="A14" s="185" t="s">
        <v>209</v>
      </c>
      <c r="B14" s="186"/>
      <c r="C14" s="186"/>
      <c r="D14" s="186"/>
      <c r="E14" s="186"/>
      <c r="F14" s="186"/>
      <c r="G14" s="186"/>
      <c r="H14" s="187"/>
      <c r="I14" s="1">
        <v>8</v>
      </c>
      <c r="J14" s="7"/>
      <c r="K14" s="7"/>
    </row>
    <row r="15" spans="1:11">
      <c r="A15" s="185" t="s">
        <v>210</v>
      </c>
      <c r="B15" s="186"/>
      <c r="C15" s="186"/>
      <c r="D15" s="186"/>
      <c r="E15" s="186"/>
      <c r="F15" s="186"/>
      <c r="G15" s="186"/>
      <c r="H15" s="187"/>
      <c r="I15" s="1">
        <v>9</v>
      </c>
      <c r="J15" s="7"/>
      <c r="K15" s="7"/>
    </row>
    <row r="16" spans="1:11">
      <c r="A16" s="185" t="s">
        <v>206</v>
      </c>
      <c r="B16" s="186"/>
      <c r="C16" s="186"/>
      <c r="D16" s="186"/>
      <c r="E16" s="186"/>
      <c r="F16" s="186"/>
      <c r="G16" s="186"/>
      <c r="H16" s="187"/>
      <c r="I16" s="1">
        <v>10</v>
      </c>
      <c r="J16" s="47">
        <f ca="1">SUM(J17:J25)</f>
        <v>56406418</v>
      </c>
      <c r="K16" s="47">
        <f ca="1">SUM(K17:K25)</f>
        <v>74262886</v>
      </c>
    </row>
    <row r="17" spans="1:11">
      <c r="A17" s="185" t="s">
        <v>211</v>
      </c>
      <c r="B17" s="186"/>
      <c r="C17" s="186"/>
      <c r="D17" s="186"/>
      <c r="E17" s="186"/>
      <c r="F17" s="186"/>
      <c r="G17" s="186"/>
      <c r="H17" s="187"/>
      <c r="I17" s="1">
        <v>11</v>
      </c>
      <c r="J17" s="7">
        <v>2051226</v>
      </c>
      <c r="K17" s="7">
        <v>2026756</v>
      </c>
    </row>
    <row r="18" spans="1:11">
      <c r="A18" s="185" t="s">
        <v>247</v>
      </c>
      <c r="B18" s="186"/>
      <c r="C18" s="186"/>
      <c r="D18" s="186"/>
      <c r="E18" s="186"/>
      <c r="F18" s="186"/>
      <c r="G18" s="186"/>
      <c r="H18" s="187"/>
      <c r="I18" s="1">
        <v>12</v>
      </c>
      <c r="J18" s="7">
        <v>25752899</v>
      </c>
      <c r="K18" s="7">
        <v>25072766</v>
      </c>
    </row>
    <row r="19" spans="1:11">
      <c r="A19" s="185" t="s">
        <v>212</v>
      </c>
      <c r="B19" s="186"/>
      <c r="C19" s="186"/>
      <c r="D19" s="186"/>
      <c r="E19" s="186"/>
      <c r="F19" s="186"/>
      <c r="G19" s="186"/>
      <c r="H19" s="187"/>
      <c r="I19" s="1">
        <v>13</v>
      </c>
      <c r="J19" s="7">
        <v>24065</v>
      </c>
      <c r="K19" s="7">
        <v>47203</v>
      </c>
    </row>
    <row r="20" spans="1:11">
      <c r="A20" s="185" t="s">
        <v>27</v>
      </c>
      <c r="B20" s="186"/>
      <c r="C20" s="186"/>
      <c r="D20" s="186"/>
      <c r="E20" s="186"/>
      <c r="F20" s="186"/>
      <c r="G20" s="186"/>
      <c r="H20" s="187"/>
      <c r="I20" s="1">
        <v>14</v>
      </c>
      <c r="J20" s="7">
        <v>523968</v>
      </c>
      <c r="K20" s="7">
        <v>468332</v>
      </c>
    </row>
    <row r="21" spans="1:11">
      <c r="A21" s="185" t="s">
        <v>28</v>
      </c>
      <c r="B21" s="186"/>
      <c r="C21" s="186"/>
      <c r="D21" s="186"/>
      <c r="E21" s="186"/>
      <c r="F21" s="186"/>
      <c r="G21" s="186"/>
      <c r="H21" s="187"/>
      <c r="I21" s="1">
        <v>15</v>
      </c>
      <c r="J21" s="7"/>
      <c r="K21" s="7"/>
    </row>
    <row r="22" spans="1:11">
      <c r="A22" s="185" t="s">
        <v>72</v>
      </c>
      <c r="B22" s="186"/>
      <c r="C22" s="186"/>
      <c r="D22" s="186"/>
      <c r="E22" s="186"/>
      <c r="F22" s="186"/>
      <c r="G22" s="186"/>
      <c r="H22" s="187"/>
      <c r="I22" s="1">
        <v>16</v>
      </c>
      <c r="J22" s="7"/>
      <c r="K22" s="7"/>
    </row>
    <row r="23" spans="1:11">
      <c r="A23" s="185" t="s">
        <v>73</v>
      </c>
      <c r="B23" s="186"/>
      <c r="C23" s="186"/>
      <c r="D23" s="186"/>
      <c r="E23" s="186"/>
      <c r="F23" s="186"/>
      <c r="G23" s="186"/>
      <c r="H23" s="187"/>
      <c r="I23" s="1">
        <v>17</v>
      </c>
      <c r="J23" s="7"/>
      <c r="K23" s="7"/>
    </row>
    <row r="24" spans="1:11">
      <c r="A24" s="185" t="s">
        <v>74</v>
      </c>
      <c r="B24" s="186"/>
      <c r="C24" s="186"/>
      <c r="D24" s="186"/>
      <c r="E24" s="186"/>
      <c r="F24" s="186"/>
      <c r="G24" s="186"/>
      <c r="H24" s="187"/>
      <c r="I24" s="1">
        <v>18</v>
      </c>
      <c r="J24" s="7"/>
      <c r="K24" s="7"/>
    </row>
    <row r="25" spans="1:11">
      <c r="A25" s="185" t="s">
        <v>75</v>
      </c>
      <c r="B25" s="186"/>
      <c r="C25" s="186"/>
      <c r="D25" s="186"/>
      <c r="E25" s="186"/>
      <c r="F25" s="186"/>
      <c r="G25" s="186"/>
      <c r="H25" s="187"/>
      <c r="I25" s="1">
        <v>19</v>
      </c>
      <c r="J25" s="7">
        <v>28054260</v>
      </c>
      <c r="K25" s="7">
        <v>46647829</v>
      </c>
    </row>
    <row r="26" spans="1:11">
      <c r="A26" s="185" t="s">
        <v>190</v>
      </c>
      <c r="B26" s="186"/>
      <c r="C26" s="186"/>
      <c r="D26" s="186"/>
      <c r="E26" s="186"/>
      <c r="F26" s="186"/>
      <c r="G26" s="186"/>
      <c r="H26" s="187"/>
      <c r="I26" s="1">
        <v>20</v>
      </c>
      <c r="J26" s="47">
        <f ca="1">SUM(J27:J34)</f>
        <v>2809433</v>
      </c>
      <c r="K26" s="47">
        <f ca="1">SUM(K27:K34)</f>
        <v>2376526</v>
      </c>
    </row>
    <row r="27" spans="1:11">
      <c r="A27" s="185" t="s">
        <v>76</v>
      </c>
      <c r="B27" s="186"/>
      <c r="C27" s="186"/>
      <c r="D27" s="186"/>
      <c r="E27" s="186"/>
      <c r="F27" s="186"/>
      <c r="G27" s="186"/>
      <c r="H27" s="187"/>
      <c r="I27" s="1">
        <v>21</v>
      </c>
      <c r="J27" s="7">
        <v>0</v>
      </c>
      <c r="K27" s="7">
        <v>0</v>
      </c>
    </row>
    <row r="28" spans="1:11">
      <c r="A28" s="185" t="s">
        <v>77</v>
      </c>
      <c r="B28" s="186"/>
      <c r="C28" s="186"/>
      <c r="D28" s="186"/>
      <c r="E28" s="186"/>
      <c r="F28" s="186"/>
      <c r="G28" s="186"/>
      <c r="H28" s="187"/>
      <c r="I28" s="1">
        <v>22</v>
      </c>
      <c r="J28" s="7"/>
      <c r="K28" s="7"/>
    </row>
    <row r="29" spans="1:11">
      <c r="A29" s="185" t="s">
        <v>78</v>
      </c>
      <c r="B29" s="186"/>
      <c r="C29" s="186"/>
      <c r="D29" s="186"/>
      <c r="E29" s="186"/>
      <c r="F29" s="186"/>
      <c r="G29" s="186"/>
      <c r="H29" s="187"/>
      <c r="I29" s="1">
        <v>23</v>
      </c>
      <c r="J29" s="7"/>
      <c r="K29" s="7"/>
    </row>
    <row r="30" spans="1:11">
      <c r="A30" s="185" t="s">
        <v>83</v>
      </c>
      <c r="B30" s="186"/>
      <c r="C30" s="186"/>
      <c r="D30" s="186"/>
      <c r="E30" s="186"/>
      <c r="F30" s="186"/>
      <c r="G30" s="186"/>
      <c r="H30" s="187"/>
      <c r="I30" s="1">
        <v>24</v>
      </c>
      <c r="J30" s="7"/>
      <c r="K30" s="7"/>
    </row>
    <row r="31" spans="1:11">
      <c r="A31" s="185" t="s">
        <v>84</v>
      </c>
      <c r="B31" s="186"/>
      <c r="C31" s="186"/>
      <c r="D31" s="186"/>
      <c r="E31" s="186"/>
      <c r="F31" s="186"/>
      <c r="G31" s="186"/>
      <c r="H31" s="187"/>
      <c r="I31" s="1">
        <v>25</v>
      </c>
      <c r="J31" s="7"/>
      <c r="K31" s="7"/>
    </row>
    <row r="32" spans="1:11">
      <c r="A32" s="185" t="s">
        <v>85</v>
      </c>
      <c r="B32" s="186"/>
      <c r="C32" s="186"/>
      <c r="D32" s="186"/>
      <c r="E32" s="186"/>
      <c r="F32" s="186"/>
      <c r="G32" s="186"/>
      <c r="H32" s="187"/>
      <c r="I32" s="1">
        <v>26</v>
      </c>
      <c r="J32" s="7"/>
      <c r="K32" s="7"/>
    </row>
    <row r="33" spans="1:11">
      <c r="A33" s="185" t="s">
        <v>79</v>
      </c>
      <c r="B33" s="186"/>
      <c r="C33" s="186"/>
      <c r="D33" s="186"/>
      <c r="E33" s="186"/>
      <c r="F33" s="186"/>
      <c r="G33" s="186"/>
      <c r="H33" s="187"/>
      <c r="I33" s="1">
        <v>27</v>
      </c>
      <c r="J33" s="7">
        <v>2809433</v>
      </c>
      <c r="K33" s="7">
        <v>2376526</v>
      </c>
    </row>
    <row r="34" spans="1:11">
      <c r="A34" s="185" t="s">
        <v>183</v>
      </c>
      <c r="B34" s="186"/>
      <c r="C34" s="186"/>
      <c r="D34" s="186"/>
      <c r="E34" s="186"/>
      <c r="F34" s="186"/>
      <c r="G34" s="186"/>
      <c r="H34" s="187"/>
      <c r="I34" s="1">
        <v>28</v>
      </c>
      <c r="J34" s="7"/>
      <c r="K34" s="7"/>
    </row>
    <row r="35" spans="1:11">
      <c r="A35" s="185" t="s">
        <v>184</v>
      </c>
      <c r="B35" s="186"/>
      <c r="C35" s="186"/>
      <c r="D35" s="186"/>
      <c r="E35" s="186"/>
      <c r="F35" s="186"/>
      <c r="G35" s="186"/>
      <c r="H35" s="187"/>
      <c r="I35" s="1">
        <v>29</v>
      </c>
      <c r="J35" s="47">
        <f ca="1">SUM(J36:J38)</f>
        <v>0</v>
      </c>
      <c r="K35" s="47">
        <f ca="1">SUM(K36:K38)</f>
        <v>0</v>
      </c>
    </row>
    <row r="36" spans="1:11">
      <c r="A36" s="185" t="s">
        <v>80</v>
      </c>
      <c r="B36" s="186"/>
      <c r="C36" s="186"/>
      <c r="D36" s="186"/>
      <c r="E36" s="186"/>
      <c r="F36" s="186"/>
      <c r="G36" s="186"/>
      <c r="H36" s="187"/>
      <c r="I36" s="1">
        <v>30</v>
      </c>
      <c r="J36" s="7" t="s">
        <v>338</v>
      </c>
      <c r="K36" s="7"/>
    </row>
    <row r="37" spans="1:11">
      <c r="A37" s="185" t="s">
        <v>81</v>
      </c>
      <c r="B37" s="186"/>
      <c r="C37" s="186"/>
      <c r="D37" s="186"/>
      <c r="E37" s="186"/>
      <c r="F37" s="186"/>
      <c r="G37" s="186"/>
      <c r="H37" s="187"/>
      <c r="I37" s="1">
        <v>31</v>
      </c>
      <c r="J37" s="7"/>
      <c r="K37" s="7"/>
    </row>
    <row r="38" spans="1:11">
      <c r="A38" s="185" t="s">
        <v>82</v>
      </c>
      <c r="B38" s="186"/>
      <c r="C38" s="186"/>
      <c r="D38" s="186"/>
      <c r="E38" s="186"/>
      <c r="F38" s="186"/>
      <c r="G38" s="186"/>
      <c r="H38" s="187"/>
      <c r="I38" s="1">
        <v>32</v>
      </c>
      <c r="J38" s="7"/>
      <c r="K38" s="7"/>
    </row>
    <row r="39" spans="1:11">
      <c r="A39" s="185" t="s">
        <v>185</v>
      </c>
      <c r="B39" s="186"/>
      <c r="C39" s="186"/>
      <c r="D39" s="186"/>
      <c r="E39" s="186"/>
      <c r="F39" s="186"/>
      <c r="G39" s="186"/>
      <c r="H39" s="187"/>
      <c r="I39" s="1">
        <v>33</v>
      </c>
      <c r="J39" s="7"/>
      <c r="K39" s="7"/>
    </row>
    <row r="40" spans="1:11">
      <c r="A40" s="188" t="s">
        <v>240</v>
      </c>
      <c r="B40" s="189"/>
      <c r="C40" s="189"/>
      <c r="D40" s="189"/>
      <c r="E40" s="189"/>
      <c r="F40" s="189"/>
      <c r="G40" s="189"/>
      <c r="H40" s="190"/>
      <c r="I40" s="1">
        <v>34</v>
      </c>
      <c r="J40" s="47">
        <f ca="1">J41+J49+J56+J64</f>
        <v>20099107</v>
      </c>
      <c r="K40" s="47">
        <f ca="1">K41+K49+K56+K64</f>
        <v>8884268</v>
      </c>
    </row>
    <row r="41" spans="1:11">
      <c r="A41" s="185" t="s">
        <v>100</v>
      </c>
      <c r="B41" s="186"/>
      <c r="C41" s="186"/>
      <c r="D41" s="186"/>
      <c r="E41" s="186"/>
      <c r="F41" s="186"/>
      <c r="G41" s="186"/>
      <c r="H41" s="187"/>
      <c r="I41" s="1">
        <v>35</v>
      </c>
      <c r="J41" s="47">
        <f ca="1">SUM(J42:J48)</f>
        <v>337154</v>
      </c>
      <c r="K41" s="47">
        <f ca="1">SUM(K42:K48)</f>
        <v>456511</v>
      </c>
    </row>
    <row r="42" spans="1:11">
      <c r="A42" s="185" t="s">
        <v>117</v>
      </c>
      <c r="B42" s="186"/>
      <c r="C42" s="186"/>
      <c r="D42" s="186"/>
      <c r="E42" s="186"/>
      <c r="F42" s="186"/>
      <c r="G42" s="186"/>
      <c r="H42" s="187"/>
      <c r="I42" s="1">
        <v>36</v>
      </c>
      <c r="J42" s="7">
        <v>337154</v>
      </c>
      <c r="K42" s="7">
        <v>362748</v>
      </c>
    </row>
    <row r="43" spans="1:11">
      <c r="A43" s="185" t="s">
        <v>118</v>
      </c>
      <c r="B43" s="186"/>
      <c r="C43" s="186"/>
      <c r="D43" s="186"/>
      <c r="E43" s="186"/>
      <c r="F43" s="186"/>
      <c r="G43" s="186"/>
      <c r="H43" s="187"/>
      <c r="I43" s="1">
        <v>37</v>
      </c>
      <c r="J43" s="7"/>
      <c r="K43" s="7"/>
    </row>
    <row r="44" spans="1:11">
      <c r="A44" s="185" t="s">
        <v>86</v>
      </c>
      <c r="B44" s="186"/>
      <c r="C44" s="186"/>
      <c r="D44" s="186"/>
      <c r="E44" s="186"/>
      <c r="F44" s="186"/>
      <c r="G44" s="186"/>
      <c r="H44" s="187"/>
      <c r="I44" s="1">
        <v>38</v>
      </c>
      <c r="J44" s="7"/>
      <c r="K44" s="7"/>
    </row>
    <row r="45" spans="1:11">
      <c r="A45" s="185" t="s">
        <v>87</v>
      </c>
      <c r="B45" s="186"/>
      <c r="C45" s="186"/>
      <c r="D45" s="186"/>
      <c r="E45" s="186"/>
      <c r="F45" s="186"/>
      <c r="G45" s="186"/>
      <c r="H45" s="187"/>
      <c r="I45" s="1">
        <v>39</v>
      </c>
      <c r="J45" s="7"/>
      <c r="K45" s="7">
        <v>93763</v>
      </c>
    </row>
    <row r="46" spans="1:11">
      <c r="A46" s="185" t="s">
        <v>88</v>
      </c>
      <c r="B46" s="186"/>
      <c r="C46" s="186"/>
      <c r="D46" s="186"/>
      <c r="E46" s="186"/>
      <c r="F46" s="186"/>
      <c r="G46" s="186"/>
      <c r="H46" s="187"/>
      <c r="I46" s="1">
        <v>40</v>
      </c>
      <c r="J46" s="7"/>
      <c r="K46" s="7"/>
    </row>
    <row r="47" spans="1:11">
      <c r="A47" s="185" t="s">
        <v>89</v>
      </c>
      <c r="B47" s="186"/>
      <c r="C47" s="186"/>
      <c r="D47" s="186"/>
      <c r="E47" s="186"/>
      <c r="F47" s="186"/>
      <c r="G47" s="186"/>
      <c r="H47" s="187"/>
      <c r="I47" s="1">
        <v>41</v>
      </c>
      <c r="J47" s="7"/>
      <c r="K47" s="7"/>
    </row>
    <row r="48" spans="1:11">
      <c r="A48" s="185" t="s">
        <v>90</v>
      </c>
      <c r="B48" s="186"/>
      <c r="C48" s="186"/>
      <c r="D48" s="186"/>
      <c r="E48" s="186"/>
      <c r="F48" s="186"/>
      <c r="G48" s="186"/>
      <c r="H48" s="187"/>
      <c r="I48" s="1">
        <v>42</v>
      </c>
      <c r="J48" s="7"/>
      <c r="K48" s="7"/>
    </row>
    <row r="49" spans="1:11">
      <c r="A49" s="185" t="s">
        <v>101</v>
      </c>
      <c r="B49" s="186"/>
      <c r="C49" s="186"/>
      <c r="D49" s="186"/>
      <c r="E49" s="186"/>
      <c r="F49" s="186"/>
      <c r="G49" s="186"/>
      <c r="H49" s="187"/>
      <c r="I49" s="1">
        <v>43</v>
      </c>
      <c r="J49" s="47">
        <f ca="1">SUM(J50:J55)</f>
        <v>3922899</v>
      </c>
      <c r="K49" s="47">
        <f ca="1">SUM(K50:K55)</f>
        <v>3790871</v>
      </c>
    </row>
    <row r="50" spans="1:11">
      <c r="A50" s="185" t="s">
        <v>200</v>
      </c>
      <c r="B50" s="186"/>
      <c r="C50" s="186"/>
      <c r="D50" s="186"/>
      <c r="E50" s="186"/>
      <c r="F50" s="186"/>
      <c r="G50" s="186"/>
      <c r="H50" s="187"/>
      <c r="I50" s="1">
        <v>44</v>
      </c>
      <c r="J50" s="7">
        <v>0</v>
      </c>
      <c r="K50" s="7">
        <v>0</v>
      </c>
    </row>
    <row r="51" spans="1:11">
      <c r="A51" s="185" t="s">
        <v>201</v>
      </c>
      <c r="B51" s="186"/>
      <c r="C51" s="186"/>
      <c r="D51" s="186"/>
      <c r="E51" s="186"/>
      <c r="F51" s="186"/>
      <c r="G51" s="186"/>
      <c r="H51" s="187"/>
      <c r="I51" s="1">
        <v>45</v>
      </c>
      <c r="J51" s="7">
        <v>2963475</v>
      </c>
      <c r="K51" s="7">
        <v>3147931</v>
      </c>
    </row>
    <row r="52" spans="1:11">
      <c r="A52" s="185" t="s">
        <v>202</v>
      </c>
      <c r="B52" s="186"/>
      <c r="C52" s="186"/>
      <c r="D52" s="186"/>
      <c r="E52" s="186"/>
      <c r="F52" s="186"/>
      <c r="G52" s="186"/>
      <c r="H52" s="187"/>
      <c r="I52" s="1">
        <v>46</v>
      </c>
      <c r="J52" s="7"/>
      <c r="K52" s="7"/>
    </row>
    <row r="53" spans="1:11">
      <c r="A53" s="185" t="s">
        <v>203</v>
      </c>
      <c r="B53" s="186"/>
      <c r="C53" s="186"/>
      <c r="D53" s="186"/>
      <c r="E53" s="186"/>
      <c r="F53" s="186"/>
      <c r="G53" s="186"/>
      <c r="H53" s="187"/>
      <c r="I53" s="1">
        <v>47</v>
      </c>
      <c r="J53" s="7"/>
      <c r="K53" s="7">
        <v>0</v>
      </c>
    </row>
    <row r="54" spans="1:11">
      <c r="A54" s="185" t="s">
        <v>10</v>
      </c>
      <c r="B54" s="186"/>
      <c r="C54" s="186"/>
      <c r="D54" s="186"/>
      <c r="E54" s="186"/>
      <c r="F54" s="186"/>
      <c r="G54" s="186"/>
      <c r="H54" s="187"/>
      <c r="I54" s="1">
        <v>48</v>
      </c>
      <c r="J54" s="7">
        <v>485744</v>
      </c>
      <c r="K54" s="7">
        <v>228651</v>
      </c>
    </row>
    <row r="55" spans="1:11">
      <c r="A55" s="185" t="s">
        <v>11</v>
      </c>
      <c r="B55" s="186"/>
      <c r="C55" s="186"/>
      <c r="D55" s="186"/>
      <c r="E55" s="186"/>
      <c r="F55" s="186"/>
      <c r="G55" s="186"/>
      <c r="H55" s="187"/>
      <c r="I55" s="1">
        <v>49</v>
      </c>
      <c r="J55" s="7">
        <v>473680</v>
      </c>
      <c r="K55" s="7">
        <v>414289</v>
      </c>
    </row>
    <row r="56" spans="1:11">
      <c r="A56" s="185" t="s">
        <v>102</v>
      </c>
      <c r="B56" s="186"/>
      <c r="C56" s="186"/>
      <c r="D56" s="186"/>
      <c r="E56" s="186"/>
      <c r="F56" s="186"/>
      <c r="G56" s="186"/>
      <c r="H56" s="187"/>
      <c r="I56" s="1">
        <v>50</v>
      </c>
      <c r="J56" s="47">
        <f ca="1">SUM(J57:J63)</f>
        <v>14274242</v>
      </c>
      <c r="K56" s="47">
        <f ca="1">SUM(K57:K63)</f>
        <v>3453271</v>
      </c>
    </row>
    <row r="57" spans="1:11">
      <c r="A57" s="185" t="s">
        <v>76</v>
      </c>
      <c r="B57" s="186"/>
      <c r="C57" s="186"/>
      <c r="D57" s="186"/>
      <c r="E57" s="186"/>
      <c r="F57" s="186"/>
      <c r="G57" s="186"/>
      <c r="H57" s="187"/>
      <c r="I57" s="1">
        <v>51</v>
      </c>
      <c r="J57" s="7"/>
      <c r="K57" s="7"/>
    </row>
    <row r="58" spans="1:11">
      <c r="A58" s="185" t="s">
        <v>77</v>
      </c>
      <c r="B58" s="186"/>
      <c r="C58" s="186"/>
      <c r="D58" s="186"/>
      <c r="E58" s="186"/>
      <c r="F58" s="186"/>
      <c r="G58" s="186"/>
      <c r="H58" s="187"/>
      <c r="I58" s="1">
        <v>52</v>
      </c>
      <c r="J58" s="7">
        <v>0</v>
      </c>
      <c r="K58" s="7">
        <v>0</v>
      </c>
    </row>
    <row r="59" spans="1:11">
      <c r="A59" s="185" t="s">
        <v>242</v>
      </c>
      <c r="B59" s="186"/>
      <c r="C59" s="186"/>
      <c r="D59" s="186"/>
      <c r="E59" s="186"/>
      <c r="F59" s="186"/>
      <c r="G59" s="186"/>
      <c r="H59" s="187"/>
      <c r="I59" s="1">
        <v>53</v>
      </c>
      <c r="J59" s="7"/>
      <c r="K59" s="7"/>
    </row>
    <row r="60" spans="1:11">
      <c r="A60" s="185" t="s">
        <v>83</v>
      </c>
      <c r="B60" s="186"/>
      <c r="C60" s="186"/>
      <c r="D60" s="186"/>
      <c r="E60" s="186"/>
      <c r="F60" s="186"/>
      <c r="G60" s="186"/>
      <c r="H60" s="187"/>
      <c r="I60" s="1">
        <v>54</v>
      </c>
      <c r="J60" s="7"/>
      <c r="K60" s="7"/>
    </row>
    <row r="61" spans="1:11">
      <c r="A61" s="185" t="s">
        <v>84</v>
      </c>
      <c r="B61" s="186"/>
      <c r="C61" s="186"/>
      <c r="D61" s="186"/>
      <c r="E61" s="186"/>
      <c r="F61" s="186"/>
      <c r="G61" s="186"/>
      <c r="H61" s="187"/>
      <c r="I61" s="1">
        <v>55</v>
      </c>
      <c r="J61" s="7"/>
      <c r="K61" s="7"/>
    </row>
    <row r="62" spans="1:11">
      <c r="A62" s="185" t="s">
        <v>85</v>
      </c>
      <c r="B62" s="186"/>
      <c r="C62" s="186"/>
      <c r="D62" s="186"/>
      <c r="E62" s="186"/>
      <c r="F62" s="186"/>
      <c r="G62" s="186"/>
      <c r="H62" s="187"/>
      <c r="I62" s="1">
        <v>56</v>
      </c>
      <c r="J62" s="7">
        <v>14274242</v>
      </c>
      <c r="K62" s="7">
        <v>3453271</v>
      </c>
    </row>
    <row r="63" spans="1:11">
      <c r="A63" s="185" t="s">
        <v>46</v>
      </c>
      <c r="B63" s="186"/>
      <c r="C63" s="186"/>
      <c r="D63" s="186"/>
      <c r="E63" s="186"/>
      <c r="F63" s="186"/>
      <c r="G63" s="186"/>
      <c r="H63" s="187"/>
      <c r="I63" s="1">
        <v>57</v>
      </c>
      <c r="J63" s="7"/>
      <c r="K63" s="7"/>
    </row>
    <row r="64" spans="1:11">
      <c r="A64" s="185" t="s">
        <v>207</v>
      </c>
      <c r="B64" s="186"/>
      <c r="C64" s="186"/>
      <c r="D64" s="186"/>
      <c r="E64" s="186"/>
      <c r="F64" s="186"/>
      <c r="G64" s="186"/>
      <c r="H64" s="187"/>
      <c r="I64" s="1">
        <v>58</v>
      </c>
      <c r="J64" s="7">
        <v>1564812</v>
      </c>
      <c r="K64" s="7">
        <v>1183615</v>
      </c>
    </row>
    <row r="65" spans="1:11">
      <c r="A65" s="188" t="s">
        <v>56</v>
      </c>
      <c r="B65" s="189"/>
      <c r="C65" s="189"/>
      <c r="D65" s="189"/>
      <c r="E65" s="189"/>
      <c r="F65" s="189"/>
      <c r="G65" s="189"/>
      <c r="H65" s="190"/>
      <c r="I65" s="1">
        <v>59</v>
      </c>
      <c r="J65" s="7">
        <v>776</v>
      </c>
      <c r="K65" s="7">
        <v>214706</v>
      </c>
    </row>
    <row r="66" spans="1:11">
      <c r="A66" s="188" t="s">
        <v>241</v>
      </c>
      <c r="B66" s="189"/>
      <c r="C66" s="189"/>
      <c r="D66" s="189"/>
      <c r="E66" s="189"/>
      <c r="F66" s="189"/>
      <c r="G66" s="189"/>
      <c r="H66" s="190"/>
      <c r="I66" s="1">
        <v>60</v>
      </c>
      <c r="J66" s="47">
        <f ca="1">J7+J8+J40+J65</f>
        <v>79450359</v>
      </c>
      <c r="K66" s="47">
        <f ca="1">K7+K8+K40+K65</f>
        <v>85837151</v>
      </c>
    </row>
    <row r="67" spans="1:11">
      <c r="A67" s="200" t="s">
        <v>91</v>
      </c>
      <c r="B67" s="201"/>
      <c r="C67" s="201"/>
      <c r="D67" s="201"/>
      <c r="E67" s="201"/>
      <c r="F67" s="201"/>
      <c r="G67" s="201"/>
      <c r="H67" s="202"/>
      <c r="I67" s="4">
        <v>61</v>
      </c>
      <c r="J67" s="8"/>
      <c r="K67" s="8"/>
    </row>
    <row r="68" spans="1:11">
      <c r="A68" s="178" t="s">
        <v>58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4"/>
    </row>
    <row r="69" spans="1:11">
      <c r="A69" s="182" t="s">
        <v>191</v>
      </c>
      <c r="B69" s="183"/>
      <c r="C69" s="183"/>
      <c r="D69" s="183"/>
      <c r="E69" s="183"/>
      <c r="F69" s="183"/>
      <c r="G69" s="183"/>
      <c r="H69" s="199"/>
      <c r="I69" s="3">
        <v>62</v>
      </c>
      <c r="J69" s="48">
        <f ca="1">J70+J71+J72+J78+J79+J82+J85</f>
        <v>72480467</v>
      </c>
      <c r="K69" s="48">
        <f ca="1">K70+K71+K72+K78+K79+K82+K85</f>
        <v>71437940</v>
      </c>
    </row>
    <row r="70" spans="1:11">
      <c r="A70" s="185" t="s">
        <v>141</v>
      </c>
      <c r="B70" s="186"/>
      <c r="C70" s="186"/>
      <c r="D70" s="186"/>
      <c r="E70" s="186"/>
      <c r="F70" s="186"/>
      <c r="G70" s="186"/>
      <c r="H70" s="187"/>
      <c r="I70" s="1">
        <v>63</v>
      </c>
      <c r="J70" s="7">
        <v>76248000</v>
      </c>
      <c r="K70" s="7">
        <v>76248000</v>
      </c>
    </row>
    <row r="71" spans="1:11">
      <c r="A71" s="185" t="s">
        <v>142</v>
      </c>
      <c r="B71" s="186"/>
      <c r="C71" s="186"/>
      <c r="D71" s="186"/>
      <c r="E71" s="186"/>
      <c r="F71" s="186"/>
      <c r="G71" s="186"/>
      <c r="H71" s="187"/>
      <c r="I71" s="1">
        <v>64</v>
      </c>
      <c r="J71" s="7"/>
      <c r="K71" s="7"/>
    </row>
    <row r="72" spans="1:11">
      <c r="A72" s="185" t="s">
        <v>143</v>
      </c>
      <c r="B72" s="186"/>
      <c r="C72" s="186"/>
      <c r="D72" s="186"/>
      <c r="E72" s="186"/>
      <c r="F72" s="186"/>
      <c r="G72" s="186"/>
      <c r="H72" s="187"/>
      <c r="I72" s="1">
        <v>65</v>
      </c>
      <c r="J72" s="47">
        <f ca="1">J73+J74+J75+J76+J77</f>
        <v>3357629</v>
      </c>
      <c r="K72" s="47">
        <f ca="1">K73+K74+K75+K76+K77</f>
        <v>3357629</v>
      </c>
    </row>
    <row r="73" spans="1:11">
      <c r="A73" s="185" t="s">
        <v>144</v>
      </c>
      <c r="B73" s="186"/>
      <c r="C73" s="186"/>
      <c r="D73" s="186"/>
      <c r="E73" s="186"/>
      <c r="F73" s="186"/>
      <c r="G73" s="186"/>
      <c r="H73" s="187"/>
      <c r="I73" s="1">
        <v>66</v>
      </c>
      <c r="J73" s="7"/>
      <c r="K73" s="7"/>
    </row>
    <row r="74" spans="1:11">
      <c r="A74" s="185" t="s">
        <v>145</v>
      </c>
      <c r="B74" s="186"/>
      <c r="C74" s="186"/>
      <c r="D74" s="186"/>
      <c r="E74" s="186"/>
      <c r="F74" s="186"/>
      <c r="G74" s="186"/>
      <c r="H74" s="187"/>
      <c r="I74" s="1">
        <v>67</v>
      </c>
      <c r="J74" s="7"/>
      <c r="K74" s="7"/>
    </row>
    <row r="75" spans="1:11">
      <c r="A75" s="185" t="s">
        <v>133</v>
      </c>
      <c r="B75" s="186"/>
      <c r="C75" s="186"/>
      <c r="D75" s="186"/>
      <c r="E75" s="186"/>
      <c r="F75" s="186"/>
      <c r="G75" s="186"/>
      <c r="H75" s="187"/>
      <c r="I75" s="1">
        <v>68</v>
      </c>
      <c r="J75" s="7"/>
      <c r="K75" s="7"/>
    </row>
    <row r="76" spans="1:11">
      <c r="A76" s="185" t="s">
        <v>134</v>
      </c>
      <c r="B76" s="186"/>
      <c r="C76" s="186"/>
      <c r="D76" s="186"/>
      <c r="E76" s="186"/>
      <c r="F76" s="186"/>
      <c r="G76" s="186"/>
      <c r="H76" s="187"/>
      <c r="I76" s="1">
        <v>69</v>
      </c>
      <c r="J76" s="7"/>
      <c r="K76" s="7"/>
    </row>
    <row r="77" spans="1:11">
      <c r="A77" s="185" t="s">
        <v>135</v>
      </c>
      <c r="B77" s="186"/>
      <c r="C77" s="186"/>
      <c r="D77" s="186"/>
      <c r="E77" s="186"/>
      <c r="F77" s="186"/>
      <c r="G77" s="186"/>
      <c r="H77" s="187"/>
      <c r="I77" s="1">
        <v>70</v>
      </c>
      <c r="J77" s="7">
        <v>3357629</v>
      </c>
      <c r="K77" s="7">
        <v>3357629</v>
      </c>
    </row>
    <row r="78" spans="1:11">
      <c r="A78" s="185" t="s">
        <v>136</v>
      </c>
      <c r="B78" s="186"/>
      <c r="C78" s="186"/>
      <c r="D78" s="186"/>
      <c r="E78" s="186"/>
      <c r="F78" s="186"/>
      <c r="G78" s="186"/>
      <c r="H78" s="187"/>
      <c r="I78" s="1">
        <v>71</v>
      </c>
      <c r="J78" s="7">
        <v>-430465</v>
      </c>
      <c r="K78" s="7">
        <v>-908394</v>
      </c>
    </row>
    <row r="79" spans="1:11">
      <c r="A79" s="185" t="s">
        <v>238</v>
      </c>
      <c r="B79" s="186"/>
      <c r="C79" s="186"/>
      <c r="D79" s="186"/>
      <c r="E79" s="186"/>
      <c r="F79" s="186"/>
      <c r="G79" s="186"/>
      <c r="H79" s="187"/>
      <c r="I79" s="1">
        <v>72</v>
      </c>
      <c r="J79" s="47">
        <f ca="1">J80-J81</f>
        <v>-9654132</v>
      </c>
      <c r="K79" s="47">
        <f ca="1">K80-K81</f>
        <v>-10701632</v>
      </c>
    </row>
    <row r="80" spans="1:11">
      <c r="A80" s="196" t="s">
        <v>169</v>
      </c>
      <c r="B80" s="197"/>
      <c r="C80" s="197"/>
      <c r="D80" s="197"/>
      <c r="E80" s="197"/>
      <c r="F80" s="197"/>
      <c r="G80" s="197"/>
      <c r="H80" s="198"/>
      <c r="I80" s="1">
        <v>73</v>
      </c>
      <c r="J80" s="7"/>
      <c r="K80" s="7"/>
    </row>
    <row r="81" spans="1:11">
      <c r="A81" s="196" t="s">
        <v>170</v>
      </c>
      <c r="B81" s="197"/>
      <c r="C81" s="197"/>
      <c r="D81" s="197"/>
      <c r="E81" s="197"/>
      <c r="F81" s="197"/>
      <c r="G81" s="197"/>
      <c r="H81" s="198"/>
      <c r="I81" s="1">
        <v>74</v>
      </c>
      <c r="J81" s="7">
        <v>9654132</v>
      </c>
      <c r="K81" s="7">
        <v>10701632</v>
      </c>
    </row>
    <row r="82" spans="1:11">
      <c r="A82" s="185" t="s">
        <v>239</v>
      </c>
      <c r="B82" s="186"/>
      <c r="C82" s="186"/>
      <c r="D82" s="186"/>
      <c r="E82" s="186"/>
      <c r="F82" s="186"/>
      <c r="G82" s="186"/>
      <c r="H82" s="187"/>
      <c r="I82" s="1">
        <v>75</v>
      </c>
      <c r="J82" s="47">
        <f ca="1">J83-J84</f>
        <v>-594483</v>
      </c>
      <c r="K82" s="47">
        <f ca="1">K83-K84</f>
        <v>-182736</v>
      </c>
    </row>
    <row r="83" spans="1:11">
      <c r="A83" s="196" t="s">
        <v>171</v>
      </c>
      <c r="B83" s="197"/>
      <c r="C83" s="197"/>
      <c r="D83" s="197"/>
      <c r="E83" s="197"/>
      <c r="F83" s="197"/>
      <c r="G83" s="197"/>
      <c r="H83" s="198"/>
      <c r="I83" s="1">
        <v>76</v>
      </c>
      <c r="J83" s="7"/>
      <c r="K83" s="7"/>
    </row>
    <row r="84" spans="1:11">
      <c r="A84" s="196" t="s">
        <v>172</v>
      </c>
      <c r="B84" s="197"/>
      <c r="C84" s="197"/>
      <c r="D84" s="197"/>
      <c r="E84" s="197"/>
      <c r="F84" s="197"/>
      <c r="G84" s="197"/>
      <c r="H84" s="198"/>
      <c r="I84" s="1">
        <v>77</v>
      </c>
      <c r="J84" s="7">
        <v>594483</v>
      </c>
      <c r="K84" s="7">
        <v>182736</v>
      </c>
    </row>
    <row r="85" spans="1:11">
      <c r="A85" s="185" t="s">
        <v>173</v>
      </c>
      <c r="B85" s="186"/>
      <c r="C85" s="186"/>
      <c r="D85" s="186"/>
      <c r="E85" s="186"/>
      <c r="F85" s="186"/>
      <c r="G85" s="186"/>
      <c r="H85" s="187"/>
      <c r="I85" s="1">
        <v>78</v>
      </c>
      <c r="J85" s="7">
        <v>3553918</v>
      </c>
      <c r="K85" s="7">
        <v>3625073</v>
      </c>
    </row>
    <row r="86" spans="1:11">
      <c r="A86" s="188" t="s">
        <v>19</v>
      </c>
      <c r="B86" s="189"/>
      <c r="C86" s="189"/>
      <c r="D86" s="189"/>
      <c r="E86" s="189"/>
      <c r="F86" s="189"/>
      <c r="G86" s="189"/>
      <c r="H86" s="190"/>
      <c r="I86" s="1">
        <v>79</v>
      </c>
      <c r="J86" s="47">
        <f ca="1">SUM(J87:J89)</f>
        <v>0</v>
      </c>
      <c r="K86" s="47">
        <f ca="1">SUM(K87:K89)</f>
        <v>0</v>
      </c>
    </row>
    <row r="87" spans="1:11">
      <c r="A87" s="185" t="s">
        <v>129</v>
      </c>
      <c r="B87" s="186"/>
      <c r="C87" s="186"/>
      <c r="D87" s="186"/>
      <c r="E87" s="186"/>
      <c r="F87" s="186"/>
      <c r="G87" s="186"/>
      <c r="H87" s="187"/>
      <c r="I87" s="1">
        <v>80</v>
      </c>
      <c r="J87" s="7"/>
      <c r="K87" s="7"/>
    </row>
    <row r="88" spans="1:11">
      <c r="A88" s="185" t="s">
        <v>130</v>
      </c>
      <c r="B88" s="186"/>
      <c r="C88" s="186"/>
      <c r="D88" s="186"/>
      <c r="E88" s="186"/>
      <c r="F88" s="186"/>
      <c r="G88" s="186"/>
      <c r="H88" s="187"/>
      <c r="I88" s="1">
        <v>81</v>
      </c>
      <c r="J88" s="7"/>
      <c r="K88" s="7"/>
    </row>
    <row r="89" spans="1:11">
      <c r="A89" s="185" t="s">
        <v>131</v>
      </c>
      <c r="B89" s="186"/>
      <c r="C89" s="186"/>
      <c r="D89" s="186"/>
      <c r="E89" s="186"/>
      <c r="F89" s="186"/>
      <c r="G89" s="186"/>
      <c r="H89" s="187"/>
      <c r="I89" s="1">
        <v>82</v>
      </c>
      <c r="J89" s="7"/>
      <c r="K89" s="7"/>
    </row>
    <row r="90" spans="1:11">
      <c r="A90" s="188" t="s">
        <v>20</v>
      </c>
      <c r="B90" s="189"/>
      <c r="C90" s="189"/>
      <c r="D90" s="189"/>
      <c r="E90" s="189"/>
      <c r="F90" s="189"/>
      <c r="G90" s="189"/>
      <c r="H90" s="190"/>
      <c r="I90" s="1">
        <v>83</v>
      </c>
      <c r="J90" s="47">
        <f ca="1">SUM(J91:J99)</f>
        <v>3856617</v>
      </c>
      <c r="K90" s="47">
        <f ca="1">SUM(K91:K99)</f>
        <v>10345221</v>
      </c>
    </row>
    <row r="91" spans="1:11">
      <c r="A91" s="185" t="s">
        <v>132</v>
      </c>
      <c r="B91" s="186"/>
      <c r="C91" s="186"/>
      <c r="D91" s="186"/>
      <c r="E91" s="186"/>
      <c r="F91" s="186"/>
      <c r="G91" s="186"/>
      <c r="H91" s="187"/>
      <c r="I91" s="1">
        <v>84</v>
      </c>
      <c r="J91" s="7"/>
      <c r="K91" s="7"/>
    </row>
    <row r="92" spans="1:11">
      <c r="A92" s="185" t="s">
        <v>243</v>
      </c>
      <c r="B92" s="186"/>
      <c r="C92" s="186"/>
      <c r="D92" s="186"/>
      <c r="E92" s="186"/>
      <c r="F92" s="186"/>
      <c r="G92" s="186"/>
      <c r="H92" s="187"/>
      <c r="I92" s="1">
        <v>85</v>
      </c>
      <c r="J92" s="7"/>
      <c r="K92" s="7"/>
    </row>
    <row r="93" spans="1:11">
      <c r="A93" s="185" t="s">
        <v>0</v>
      </c>
      <c r="B93" s="186"/>
      <c r="C93" s="186"/>
      <c r="D93" s="186"/>
      <c r="E93" s="186"/>
      <c r="F93" s="186"/>
      <c r="G93" s="186"/>
      <c r="H93" s="187"/>
      <c r="I93" s="1">
        <v>86</v>
      </c>
      <c r="J93" s="7">
        <v>3856617</v>
      </c>
      <c r="K93" s="7">
        <v>10345221</v>
      </c>
    </row>
    <row r="94" spans="1:11">
      <c r="A94" s="185" t="s">
        <v>244</v>
      </c>
      <c r="B94" s="186"/>
      <c r="C94" s="186"/>
      <c r="D94" s="186"/>
      <c r="E94" s="186"/>
      <c r="F94" s="186"/>
      <c r="G94" s="186"/>
      <c r="H94" s="187"/>
      <c r="I94" s="1">
        <v>87</v>
      </c>
      <c r="J94" s="7"/>
      <c r="K94" s="7"/>
    </row>
    <row r="95" spans="1:11">
      <c r="A95" s="185" t="s">
        <v>245</v>
      </c>
      <c r="B95" s="186"/>
      <c r="C95" s="186"/>
      <c r="D95" s="186"/>
      <c r="E95" s="186"/>
      <c r="F95" s="186"/>
      <c r="G95" s="186"/>
      <c r="H95" s="187"/>
      <c r="I95" s="1">
        <v>88</v>
      </c>
      <c r="J95" s="7"/>
      <c r="K95" s="7"/>
    </row>
    <row r="96" spans="1:11">
      <c r="A96" s="185" t="s">
        <v>246</v>
      </c>
      <c r="B96" s="186"/>
      <c r="C96" s="186"/>
      <c r="D96" s="186"/>
      <c r="E96" s="186"/>
      <c r="F96" s="186"/>
      <c r="G96" s="186"/>
      <c r="H96" s="187"/>
      <c r="I96" s="1">
        <v>89</v>
      </c>
      <c r="J96" s="7"/>
      <c r="K96" s="7"/>
    </row>
    <row r="97" spans="1:11">
      <c r="A97" s="185" t="s">
        <v>94</v>
      </c>
      <c r="B97" s="186"/>
      <c r="C97" s="186"/>
      <c r="D97" s="186"/>
      <c r="E97" s="186"/>
      <c r="F97" s="186"/>
      <c r="G97" s="186"/>
      <c r="H97" s="187"/>
      <c r="I97" s="1">
        <v>90</v>
      </c>
      <c r="J97" s="7"/>
      <c r="K97" s="7"/>
    </row>
    <row r="98" spans="1:11">
      <c r="A98" s="185" t="s">
        <v>92</v>
      </c>
      <c r="B98" s="186"/>
      <c r="C98" s="186"/>
      <c r="D98" s="186"/>
      <c r="E98" s="186"/>
      <c r="F98" s="186"/>
      <c r="G98" s="186"/>
      <c r="H98" s="187"/>
      <c r="I98" s="1">
        <v>91</v>
      </c>
      <c r="J98" s="7"/>
      <c r="K98" s="7"/>
    </row>
    <row r="99" spans="1:11">
      <c r="A99" s="185" t="s">
        <v>93</v>
      </c>
      <c r="B99" s="186"/>
      <c r="C99" s="186"/>
      <c r="D99" s="186"/>
      <c r="E99" s="186"/>
      <c r="F99" s="186"/>
      <c r="G99" s="186"/>
      <c r="H99" s="187"/>
      <c r="I99" s="1">
        <v>92</v>
      </c>
      <c r="J99" s="7"/>
      <c r="K99" s="7"/>
    </row>
    <row r="100" spans="1:11">
      <c r="A100" s="188" t="s">
        <v>21</v>
      </c>
      <c r="B100" s="189"/>
      <c r="C100" s="189"/>
      <c r="D100" s="189"/>
      <c r="E100" s="189"/>
      <c r="F100" s="189"/>
      <c r="G100" s="189"/>
      <c r="H100" s="190"/>
      <c r="I100" s="1">
        <v>93</v>
      </c>
      <c r="J100" s="47">
        <f ca="1">SUM(J101:J112)</f>
        <v>3094414</v>
      </c>
      <c r="K100" s="47">
        <f ca="1">SUM(K101:K112)</f>
        <v>4053990</v>
      </c>
    </row>
    <row r="101" spans="1:11">
      <c r="A101" s="185" t="s">
        <v>132</v>
      </c>
      <c r="B101" s="186"/>
      <c r="C101" s="186"/>
      <c r="D101" s="186"/>
      <c r="E101" s="186"/>
      <c r="F101" s="186"/>
      <c r="G101" s="186"/>
      <c r="H101" s="187"/>
      <c r="I101" s="1">
        <v>94</v>
      </c>
      <c r="J101" s="7">
        <v>0</v>
      </c>
      <c r="K101" s="7">
        <v>0</v>
      </c>
    </row>
    <row r="102" spans="1:11">
      <c r="A102" s="185" t="s">
        <v>243</v>
      </c>
      <c r="B102" s="186"/>
      <c r="C102" s="186"/>
      <c r="D102" s="186"/>
      <c r="E102" s="186"/>
      <c r="F102" s="186"/>
      <c r="G102" s="186"/>
      <c r="H102" s="187"/>
      <c r="I102" s="1">
        <v>95</v>
      </c>
      <c r="J102" s="7">
        <v>1433429</v>
      </c>
      <c r="K102" s="7">
        <v>821713</v>
      </c>
    </row>
    <row r="103" spans="1:11">
      <c r="A103" s="185" t="s">
        <v>0</v>
      </c>
      <c r="B103" s="186"/>
      <c r="C103" s="186"/>
      <c r="D103" s="186"/>
      <c r="E103" s="186"/>
      <c r="F103" s="186"/>
      <c r="G103" s="186"/>
      <c r="H103" s="187"/>
      <c r="I103" s="1">
        <v>96</v>
      </c>
      <c r="J103" s="7">
        <v>46077</v>
      </c>
      <c r="K103" s="7">
        <v>195363</v>
      </c>
    </row>
    <row r="104" spans="1:11">
      <c r="A104" s="185" t="s">
        <v>244</v>
      </c>
      <c r="B104" s="186"/>
      <c r="C104" s="186"/>
      <c r="D104" s="186"/>
      <c r="E104" s="186"/>
      <c r="F104" s="186"/>
      <c r="G104" s="186"/>
      <c r="H104" s="187"/>
      <c r="I104" s="1">
        <v>97</v>
      </c>
      <c r="J104" s="7">
        <v>165518</v>
      </c>
      <c r="K104" s="7">
        <v>1665582</v>
      </c>
    </row>
    <row r="105" spans="1:11">
      <c r="A105" s="185" t="s">
        <v>245</v>
      </c>
      <c r="B105" s="186"/>
      <c r="C105" s="186"/>
      <c r="D105" s="186"/>
      <c r="E105" s="186"/>
      <c r="F105" s="186"/>
      <c r="G105" s="186"/>
      <c r="H105" s="187"/>
      <c r="I105" s="1">
        <v>98</v>
      </c>
      <c r="J105" s="7">
        <v>870612</v>
      </c>
      <c r="K105" s="7">
        <v>810136</v>
      </c>
    </row>
    <row r="106" spans="1:11">
      <c r="A106" s="185" t="s">
        <v>246</v>
      </c>
      <c r="B106" s="186"/>
      <c r="C106" s="186"/>
      <c r="D106" s="186"/>
      <c r="E106" s="186"/>
      <c r="F106" s="186"/>
      <c r="G106" s="186"/>
      <c r="H106" s="187"/>
      <c r="I106" s="1">
        <v>99</v>
      </c>
      <c r="J106" s="7"/>
      <c r="K106" s="7"/>
    </row>
    <row r="107" spans="1:11">
      <c r="A107" s="185" t="s">
        <v>94</v>
      </c>
      <c r="B107" s="186"/>
      <c r="C107" s="186"/>
      <c r="D107" s="186"/>
      <c r="E107" s="186"/>
      <c r="F107" s="186"/>
      <c r="G107" s="186"/>
      <c r="H107" s="187"/>
      <c r="I107" s="1">
        <v>100</v>
      </c>
      <c r="J107" s="7"/>
      <c r="K107" s="7"/>
    </row>
    <row r="108" spans="1:11">
      <c r="A108" s="185" t="s">
        <v>95</v>
      </c>
      <c r="B108" s="186"/>
      <c r="C108" s="186"/>
      <c r="D108" s="186"/>
      <c r="E108" s="186"/>
      <c r="F108" s="186"/>
      <c r="G108" s="186"/>
      <c r="H108" s="187"/>
      <c r="I108" s="1">
        <v>101</v>
      </c>
      <c r="J108" s="7">
        <v>120085</v>
      </c>
      <c r="K108" s="7">
        <v>163029</v>
      </c>
    </row>
    <row r="109" spans="1:11">
      <c r="A109" s="185" t="s">
        <v>96</v>
      </c>
      <c r="B109" s="186"/>
      <c r="C109" s="186"/>
      <c r="D109" s="186"/>
      <c r="E109" s="186"/>
      <c r="F109" s="186"/>
      <c r="G109" s="186"/>
      <c r="H109" s="187"/>
      <c r="I109" s="1">
        <v>102</v>
      </c>
      <c r="J109" s="7">
        <v>403770</v>
      </c>
      <c r="K109" s="7">
        <v>389739</v>
      </c>
    </row>
    <row r="110" spans="1:11">
      <c r="A110" s="185" t="s">
        <v>99</v>
      </c>
      <c r="B110" s="186"/>
      <c r="C110" s="186"/>
      <c r="D110" s="186"/>
      <c r="E110" s="186"/>
      <c r="F110" s="186"/>
      <c r="G110" s="186"/>
      <c r="H110" s="187"/>
      <c r="I110" s="1">
        <v>103</v>
      </c>
      <c r="J110" s="7"/>
      <c r="K110" s="7"/>
    </row>
    <row r="111" spans="1:11">
      <c r="A111" s="185" t="s">
        <v>97</v>
      </c>
      <c r="B111" s="186"/>
      <c r="C111" s="186"/>
      <c r="D111" s="186"/>
      <c r="E111" s="186"/>
      <c r="F111" s="186"/>
      <c r="G111" s="186"/>
      <c r="H111" s="187"/>
      <c r="I111" s="1">
        <v>104</v>
      </c>
      <c r="J111" s="7"/>
      <c r="K111" s="7"/>
    </row>
    <row r="112" spans="1:11">
      <c r="A112" s="185" t="s">
        <v>98</v>
      </c>
      <c r="B112" s="186"/>
      <c r="C112" s="186"/>
      <c r="D112" s="186"/>
      <c r="E112" s="186"/>
      <c r="F112" s="186"/>
      <c r="G112" s="186"/>
      <c r="H112" s="187"/>
      <c r="I112" s="1">
        <v>105</v>
      </c>
      <c r="J112" s="7">
        <v>54923</v>
      </c>
      <c r="K112" s="7">
        <f ca="1">1674010-K104</f>
        <v>8428</v>
      </c>
    </row>
    <row r="113" spans="1:11">
      <c r="A113" s="188" t="s">
        <v>1</v>
      </c>
      <c r="B113" s="189"/>
      <c r="C113" s="189"/>
      <c r="D113" s="189"/>
      <c r="E113" s="189"/>
      <c r="F113" s="189"/>
      <c r="G113" s="189"/>
      <c r="H113" s="190"/>
      <c r="I113" s="1">
        <v>106</v>
      </c>
      <c r="J113" s="7">
        <v>18861</v>
      </c>
      <c r="K113" s="7">
        <v>0</v>
      </c>
    </row>
    <row r="114" spans="1:11">
      <c r="A114" s="188" t="s">
        <v>25</v>
      </c>
      <c r="B114" s="189"/>
      <c r="C114" s="189"/>
      <c r="D114" s="189"/>
      <c r="E114" s="189"/>
      <c r="F114" s="189"/>
      <c r="G114" s="189"/>
      <c r="H114" s="190"/>
      <c r="I114" s="1">
        <v>107</v>
      </c>
      <c r="J114" s="47">
        <f ca="1">J69+J86+J90+J100+J113</f>
        <v>79450359</v>
      </c>
      <c r="K114" s="47">
        <f ca="1">K69+K86+K90+K100+K113</f>
        <v>85837151</v>
      </c>
    </row>
    <row r="115" spans="1:11">
      <c r="A115" s="175" t="s">
        <v>57</v>
      </c>
      <c r="B115" s="176"/>
      <c r="C115" s="176"/>
      <c r="D115" s="176"/>
      <c r="E115" s="176"/>
      <c r="F115" s="176"/>
      <c r="G115" s="176"/>
      <c r="H115" s="177"/>
      <c r="I115" s="2">
        <v>108</v>
      </c>
      <c r="J115" s="8"/>
      <c r="K115" s="8"/>
    </row>
    <row r="116" spans="1:11">
      <c r="A116" s="178" t="s">
        <v>310</v>
      </c>
      <c r="B116" s="179"/>
      <c r="C116" s="179"/>
      <c r="D116" s="179"/>
      <c r="E116" s="179"/>
      <c r="F116" s="179"/>
      <c r="G116" s="179"/>
      <c r="H116" s="179"/>
      <c r="I116" s="180"/>
      <c r="J116" s="180"/>
      <c r="K116" s="181"/>
    </row>
    <row r="117" spans="1:11">
      <c r="A117" s="182" t="s">
        <v>186</v>
      </c>
      <c r="B117" s="183"/>
      <c r="C117" s="183"/>
      <c r="D117" s="183"/>
      <c r="E117" s="183"/>
      <c r="F117" s="183"/>
      <c r="G117" s="183"/>
      <c r="H117" s="183"/>
      <c r="I117" s="49"/>
      <c r="J117" s="49"/>
      <c r="K117" s="184"/>
    </row>
    <row r="118" spans="1:11">
      <c r="A118" s="185" t="s">
        <v>8</v>
      </c>
      <c r="B118" s="186"/>
      <c r="C118" s="186"/>
      <c r="D118" s="186"/>
      <c r="E118" s="186"/>
      <c r="F118" s="186"/>
      <c r="G118" s="186"/>
      <c r="H118" s="187"/>
      <c r="I118" s="1">
        <v>109</v>
      </c>
      <c r="J118" s="7">
        <v>68926549</v>
      </c>
      <c r="K118" s="7">
        <v>67812866</v>
      </c>
    </row>
    <row r="119" spans="1:11">
      <c r="A119" s="191" t="s">
        <v>9</v>
      </c>
      <c r="B119" s="192"/>
      <c r="C119" s="192"/>
      <c r="D119" s="192"/>
      <c r="E119" s="192"/>
      <c r="F119" s="192"/>
      <c r="G119" s="192"/>
      <c r="H119" s="193"/>
      <c r="I119" s="4">
        <v>110</v>
      </c>
      <c r="J119" s="8">
        <v>3553918</v>
      </c>
      <c r="K119" s="8">
        <v>3625074</v>
      </c>
    </row>
    <row r="120" spans="1:11">
      <c r="A120" s="194" t="s">
        <v>311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</row>
    <row r="121" spans="1:11">
      <c r="A121" s="173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XFD1048576"/>
  </dataValidations>
  <pageMargins left="0.74803149606299213" right="0.74803149606299213" top="0.984251968503937" bottom="0.984251968503937" header="0.51181102362204722" footer="0.51181102362204722"/>
  <pageSetup scale="83" orientation="portrait" horizontalDpi="65533"/>
  <headerFooter scaleWithDoc="1" alignWithMargins="0" differentFirst="0" differentOddEven="0"/>
  <rowBreaks count="1" manualBreakCount="1">
    <brk id="67" max="16383" man="1"/>
  </rowBreaks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M71"/>
  <sheetViews>
    <sheetView topLeftCell="A31" view="pageBreakPreview" workbookViewId="0">
      <selection pane="topLeft" activeCell="L32" sqref="L32"/>
    </sheetView>
  </sheetViews>
  <sheetFormatPr defaultColWidth="9.1640625" defaultRowHeight="13" baseColWidth="10"/>
  <cols>
    <col min="1" max="9" width="9.16015625" style="46" customWidth="1"/>
    <col min="10" max="10" width="9.83203125" style="46" customWidth="1"/>
    <col min="11" max="11" width="10" style="46" customWidth="1"/>
    <col min="12" max="12" width="9.83203125" style="46" customWidth="1"/>
    <col min="13" max="13" width="10.33203125" style="46" customWidth="1"/>
    <col min="14" max="16384" width="9.16015625" style="46" customWidth="1"/>
  </cols>
  <sheetData>
    <row r="1" spans="1:13" ht="12.75" customHeight="1">
      <c r="A1" s="208" t="s">
        <v>154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 customHeight="1">
      <c r="A2" s="216" t="s">
        <v>391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2.75" customHeight="1">
      <c r="A3" s="230" t="s">
        <v>381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5">
      <c r="A4" s="52" t="s">
        <v>59</v>
      </c>
      <c r="B4" s="52"/>
      <c r="C4" s="52"/>
      <c r="D4" s="52"/>
      <c r="E4" s="52"/>
      <c r="F4" s="52"/>
      <c r="G4" s="52"/>
      <c r="H4" s="52"/>
      <c r="I4" s="52" t="s">
        <v>279</v>
      </c>
      <c r="J4" s="54" t="s">
        <v>318</v>
      </c>
      <c r="K4" s="54"/>
      <c r="L4" s="54" t="s">
        <v>319</v>
      </c>
      <c r="M4" s="54"/>
    </row>
    <row r="5" spans="1:13">
      <c r="A5" s="52"/>
      <c r="B5" s="52"/>
      <c r="C5" s="52"/>
      <c r="D5" s="52"/>
      <c r="E5" s="52"/>
      <c r="F5" s="52"/>
      <c r="G5" s="52"/>
      <c r="H5" s="52"/>
      <c r="I5" s="52"/>
      <c r="J5" s="54" t="s">
        <v>314</v>
      </c>
      <c r="K5" s="54" t="s">
        <v>315</v>
      </c>
      <c r="L5" s="54" t="s">
        <v>314</v>
      </c>
      <c r="M5" s="54" t="s">
        <v>315</v>
      </c>
    </row>
    <row r="6" spans="1:13">
      <c r="A6" s="54">
        <v>1</v>
      </c>
      <c r="B6" s="54"/>
      <c r="C6" s="54"/>
      <c r="D6" s="54"/>
      <c r="E6" s="54"/>
      <c r="F6" s="54"/>
      <c r="G6" s="54"/>
      <c r="H6" s="54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>
      <c r="A7" s="182" t="s">
        <v>26</v>
      </c>
      <c r="B7" s="183"/>
      <c r="C7" s="183"/>
      <c r="D7" s="183"/>
      <c r="E7" s="183"/>
      <c r="F7" s="183"/>
      <c r="G7" s="183"/>
      <c r="H7" s="199"/>
      <c r="I7" s="3">
        <v>111</v>
      </c>
      <c r="J7" s="48">
        <f ca="1">SUM(J8:J9)</f>
        <v>5996413</v>
      </c>
      <c r="K7" s="48">
        <f ca="1">SUM(K8:K9)</f>
        <v>2451106</v>
      </c>
      <c r="L7" s="48">
        <f ca="1">SUM(L8:L9)</f>
        <v>6039357</v>
      </c>
      <c r="M7" s="48">
        <f ca="1">SUM(M8:M9)</f>
        <v>2724609</v>
      </c>
    </row>
    <row r="8" spans="1:13">
      <c r="A8" s="188" t="s">
        <v>152</v>
      </c>
      <c r="B8" s="189"/>
      <c r="C8" s="189"/>
      <c r="D8" s="189"/>
      <c r="E8" s="189"/>
      <c r="F8" s="189"/>
      <c r="G8" s="189"/>
      <c r="H8" s="190"/>
      <c r="I8" s="1">
        <v>112</v>
      </c>
      <c r="J8" s="7">
        <v>5846480</v>
      </c>
      <c r="K8" s="7">
        <f ca="1">J8-3417812</f>
        <v>2428668</v>
      </c>
      <c r="L8" s="7">
        <v>5958929</v>
      </c>
      <c r="M8" s="7">
        <f ca="1">L8-3304057</f>
        <v>2654872</v>
      </c>
    </row>
    <row r="9" spans="1:13">
      <c r="A9" s="188" t="s">
        <v>103</v>
      </c>
      <c r="B9" s="189"/>
      <c r="C9" s="189"/>
      <c r="D9" s="189"/>
      <c r="E9" s="189"/>
      <c r="F9" s="189"/>
      <c r="G9" s="189"/>
      <c r="H9" s="190"/>
      <c r="I9" s="1">
        <v>113</v>
      </c>
      <c r="J9" s="7">
        <v>149933</v>
      </c>
      <c r="K9" s="7">
        <f ca="1">J9-127495</f>
        <v>22438</v>
      </c>
      <c r="L9" s="7">
        <v>80428</v>
      </c>
      <c r="M9" s="7">
        <f ca="1">L9-10691</f>
        <v>69737</v>
      </c>
    </row>
    <row r="10" spans="1:13">
      <c r="A10" s="188" t="s">
        <v>12</v>
      </c>
      <c r="B10" s="189"/>
      <c r="C10" s="189"/>
      <c r="D10" s="189"/>
      <c r="E10" s="189"/>
      <c r="F10" s="189"/>
      <c r="G10" s="189"/>
      <c r="H10" s="190"/>
      <c r="I10" s="1">
        <v>114</v>
      </c>
      <c r="J10" s="47">
        <f ca="1">J11+J12+J16+J20+J21+J22+J25+J26</f>
        <v>6406220</v>
      </c>
      <c r="K10" s="47">
        <f ca="1">K11+K12+K16+K20+K21+K22+K25+K26</f>
        <v>2046443</v>
      </c>
      <c r="L10" s="47">
        <f ca="1">L11+L12+L16+L20+L21+L22+L25+L26</f>
        <v>6245439</v>
      </c>
      <c r="M10" s="47">
        <f ca="1">M11+M12+M16+M20+M21+M22+M25+M26</f>
        <v>2130945</v>
      </c>
    </row>
    <row r="11" spans="1:13">
      <c r="A11" s="188" t="s">
        <v>104</v>
      </c>
      <c r="B11" s="189"/>
      <c r="C11" s="189"/>
      <c r="D11" s="189"/>
      <c r="E11" s="189"/>
      <c r="F11" s="189"/>
      <c r="G11" s="189"/>
      <c r="H11" s="190"/>
      <c r="I11" s="1">
        <v>115</v>
      </c>
      <c r="J11" s="7"/>
      <c r="K11" s="7"/>
      <c r="L11" s="7"/>
      <c r="M11" s="7"/>
    </row>
    <row r="12" spans="1:13">
      <c r="A12" s="188" t="s">
        <v>22</v>
      </c>
      <c r="B12" s="189"/>
      <c r="C12" s="189"/>
      <c r="D12" s="189"/>
      <c r="E12" s="189"/>
      <c r="F12" s="189"/>
      <c r="G12" s="189"/>
      <c r="H12" s="190"/>
      <c r="I12" s="1">
        <v>116</v>
      </c>
      <c r="J12" s="47">
        <f ca="1">SUM(J13:J15)</f>
        <v>3260378</v>
      </c>
      <c r="K12" s="47">
        <f ca="1">SUM(K13:K15)</f>
        <v>881559</v>
      </c>
      <c r="L12" s="47">
        <f ca="1">SUM(L13:L15)</f>
        <v>2847870</v>
      </c>
      <c r="M12" s="47">
        <f ca="1">M13+M14+M15</f>
        <v>969133</v>
      </c>
    </row>
    <row r="13" spans="1:13">
      <c r="A13" s="185" t="s">
        <v>146</v>
      </c>
      <c r="B13" s="186"/>
      <c r="C13" s="186"/>
      <c r="D13" s="186"/>
      <c r="E13" s="186"/>
      <c r="F13" s="186"/>
      <c r="G13" s="186"/>
      <c r="H13" s="187"/>
      <c r="I13" s="1">
        <v>117</v>
      </c>
      <c r="J13" s="7">
        <v>1458774</v>
      </c>
      <c r="K13" s="7">
        <f ca="1">J13-1019973</f>
        <v>438801</v>
      </c>
      <c r="L13" s="7">
        <v>1448681</v>
      </c>
      <c r="M13" s="7">
        <f ca="1">L13-1005431</f>
        <v>443250</v>
      </c>
    </row>
    <row r="14" spans="1:13">
      <c r="A14" s="185" t="s">
        <v>147</v>
      </c>
      <c r="B14" s="186"/>
      <c r="C14" s="186"/>
      <c r="D14" s="186"/>
      <c r="E14" s="186"/>
      <c r="F14" s="186"/>
      <c r="G14" s="186"/>
      <c r="H14" s="187"/>
      <c r="I14" s="1">
        <v>118</v>
      </c>
      <c r="J14" s="7"/>
      <c r="K14" s="7">
        <v>0</v>
      </c>
      <c r="L14" s="7">
        <v>17872</v>
      </c>
      <c r="M14" s="7">
        <f ca="1">L14-1896</f>
        <v>15976</v>
      </c>
    </row>
    <row r="15" spans="1:13">
      <c r="A15" s="185" t="s">
        <v>61</v>
      </c>
      <c r="B15" s="186"/>
      <c r="C15" s="186"/>
      <c r="D15" s="186"/>
      <c r="E15" s="186"/>
      <c r="F15" s="186"/>
      <c r="G15" s="186"/>
      <c r="H15" s="187"/>
      <c r="I15" s="1">
        <v>119</v>
      </c>
      <c r="J15" s="7">
        <v>1801604</v>
      </c>
      <c r="K15" s="7">
        <f ca="1">J15-1358846</f>
        <v>442758</v>
      </c>
      <c r="L15" s="7">
        <v>1381317</v>
      </c>
      <c r="M15" s="7">
        <f ca="1">L15-871410</f>
        <v>509907</v>
      </c>
    </row>
    <row r="16" spans="1:13">
      <c r="A16" s="188" t="s">
        <v>23</v>
      </c>
      <c r="B16" s="189"/>
      <c r="C16" s="189"/>
      <c r="D16" s="189"/>
      <c r="E16" s="189"/>
      <c r="F16" s="189"/>
      <c r="G16" s="189"/>
      <c r="H16" s="190"/>
      <c r="I16" s="1">
        <v>120</v>
      </c>
      <c r="J16" s="47">
        <f ca="1">SUM(J17:J19)</f>
        <v>1597927</v>
      </c>
      <c r="K16" s="47">
        <f ca="1">SUM(K17:K19)</f>
        <v>527756</v>
      </c>
      <c r="L16" s="47">
        <f ca="1">SUM(L17:L19)</f>
        <v>1894954</v>
      </c>
      <c r="M16" s="47">
        <f ca="1">SUM(M17:M19)</f>
        <v>681779</v>
      </c>
    </row>
    <row r="17" spans="1:13">
      <c r="A17" s="185" t="s">
        <v>62</v>
      </c>
      <c r="B17" s="186"/>
      <c r="C17" s="186"/>
      <c r="D17" s="186"/>
      <c r="E17" s="186"/>
      <c r="F17" s="186"/>
      <c r="G17" s="186"/>
      <c r="H17" s="187"/>
      <c r="I17" s="1">
        <v>121</v>
      </c>
      <c r="J17" s="7">
        <v>962669</v>
      </c>
      <c r="K17" s="7">
        <f ca="1">J17-645433</f>
        <v>317236</v>
      </c>
      <c r="L17" s="7">
        <v>1137078</v>
      </c>
      <c r="M17" s="7">
        <f ca="1">L17-725592</f>
        <v>411486</v>
      </c>
    </row>
    <row r="18" spans="1:13">
      <c r="A18" s="185" t="s">
        <v>63</v>
      </c>
      <c r="B18" s="186"/>
      <c r="C18" s="186"/>
      <c r="D18" s="186"/>
      <c r="E18" s="186"/>
      <c r="F18" s="186"/>
      <c r="G18" s="186"/>
      <c r="H18" s="187"/>
      <c r="I18" s="1">
        <v>122</v>
      </c>
      <c r="J18" s="7">
        <v>458381</v>
      </c>
      <c r="K18" s="7">
        <f ca="1">J18-306357</f>
        <v>152024</v>
      </c>
      <c r="L18" s="7">
        <v>551043</v>
      </c>
      <c r="M18" s="7">
        <f ca="1">L18-354998</f>
        <v>196045</v>
      </c>
    </row>
    <row r="19" spans="1:13">
      <c r="A19" s="185" t="s">
        <v>64</v>
      </c>
      <c r="B19" s="186"/>
      <c r="C19" s="186"/>
      <c r="D19" s="186"/>
      <c r="E19" s="186"/>
      <c r="F19" s="186"/>
      <c r="G19" s="186"/>
      <c r="H19" s="187"/>
      <c r="I19" s="1">
        <v>123</v>
      </c>
      <c r="J19" s="7">
        <v>176877</v>
      </c>
      <c r="K19" s="7">
        <f ca="1">J19-118381</f>
        <v>58496</v>
      </c>
      <c r="L19" s="7">
        <v>206833</v>
      </c>
      <c r="M19" s="7">
        <f ca="1">L19-132585</f>
        <v>74248</v>
      </c>
    </row>
    <row r="20" spans="1:13">
      <c r="A20" s="188" t="s">
        <v>105</v>
      </c>
      <c r="B20" s="189"/>
      <c r="C20" s="189"/>
      <c r="D20" s="189"/>
      <c r="E20" s="189"/>
      <c r="F20" s="189"/>
      <c r="G20" s="189"/>
      <c r="H20" s="190"/>
      <c r="I20" s="1">
        <v>124</v>
      </c>
      <c r="J20" s="7">
        <v>808815</v>
      </c>
      <c r="K20" s="7">
        <f ca="1">381716</f>
        <v>381716</v>
      </c>
      <c r="L20" s="7">
        <v>770030</v>
      </c>
      <c r="M20" s="7">
        <f ca="1">L20-427389</f>
        <v>342641</v>
      </c>
    </row>
    <row r="21" spans="1:13">
      <c r="A21" s="188" t="s">
        <v>106</v>
      </c>
      <c r="B21" s="189"/>
      <c r="C21" s="189"/>
      <c r="D21" s="189"/>
      <c r="E21" s="189"/>
      <c r="F21" s="189"/>
      <c r="G21" s="189"/>
      <c r="H21" s="190"/>
      <c r="I21" s="1">
        <v>125</v>
      </c>
      <c r="J21" s="7">
        <v>733085</v>
      </c>
      <c r="K21" s="7">
        <f ca="1">J21-473468</f>
        <v>259617</v>
      </c>
      <c r="L21" s="7">
        <v>592952</v>
      </c>
      <c r="M21" s="7">
        <f ca="1">L21-534595</f>
        <v>58357</v>
      </c>
    </row>
    <row r="22" spans="1:13">
      <c r="A22" s="188" t="s">
        <v>24</v>
      </c>
      <c r="B22" s="189"/>
      <c r="C22" s="189"/>
      <c r="D22" s="189"/>
      <c r="E22" s="189"/>
      <c r="F22" s="189"/>
      <c r="G22" s="189"/>
      <c r="H22" s="190"/>
      <c r="I22" s="1">
        <v>126</v>
      </c>
      <c r="J22" s="47">
        <f ca="1">SUM(J23:J24)</f>
        <v>0</v>
      </c>
      <c r="K22" s="47">
        <f ca="1">SUM(K23:K24)</f>
        <v>0</v>
      </c>
      <c r="L22" s="47">
        <f ca="1">SUM(L23:L24)</f>
        <v>0</v>
      </c>
      <c r="M22" s="47">
        <f ca="1">SUM(M23:M24)</f>
        <v>0</v>
      </c>
    </row>
    <row r="23" spans="1:13">
      <c r="A23" s="185" t="s">
        <v>137</v>
      </c>
      <c r="B23" s="186"/>
      <c r="C23" s="186"/>
      <c r="D23" s="186"/>
      <c r="E23" s="186"/>
      <c r="F23" s="186"/>
      <c r="G23" s="186"/>
      <c r="H23" s="187"/>
      <c r="I23" s="1">
        <v>127</v>
      </c>
      <c r="J23" s="7"/>
      <c r="K23" s="7"/>
      <c r="L23" s="7"/>
      <c r="M23" s="7"/>
    </row>
    <row r="24" spans="1:13">
      <c r="A24" s="185" t="s">
        <v>138</v>
      </c>
      <c r="B24" s="186"/>
      <c r="C24" s="186"/>
      <c r="D24" s="186"/>
      <c r="E24" s="186"/>
      <c r="F24" s="186"/>
      <c r="G24" s="186"/>
      <c r="H24" s="187"/>
      <c r="I24" s="1">
        <v>128</v>
      </c>
      <c r="J24" s="7"/>
      <c r="K24" s="7"/>
      <c r="L24" s="7"/>
      <c r="M24" s="7"/>
    </row>
    <row r="25" spans="1:13">
      <c r="A25" s="188" t="s">
        <v>107</v>
      </c>
      <c r="B25" s="189"/>
      <c r="C25" s="189"/>
      <c r="D25" s="189"/>
      <c r="E25" s="189"/>
      <c r="F25" s="189"/>
      <c r="G25" s="189"/>
      <c r="H25" s="190"/>
      <c r="I25" s="1">
        <v>129</v>
      </c>
      <c r="J25" s="7"/>
      <c r="K25" s="7"/>
      <c r="L25" s="7"/>
      <c r="M25" s="7"/>
    </row>
    <row r="26" spans="1:13">
      <c r="A26" s="188" t="s">
        <v>50</v>
      </c>
      <c r="B26" s="189"/>
      <c r="C26" s="189"/>
      <c r="D26" s="189"/>
      <c r="E26" s="189"/>
      <c r="F26" s="189"/>
      <c r="G26" s="189"/>
      <c r="H26" s="190"/>
      <c r="I26" s="1">
        <v>130</v>
      </c>
      <c r="J26" s="7">
        <v>6015</v>
      </c>
      <c r="K26" s="7">
        <f ca="1">J26-10220</f>
        <v>-4205</v>
      </c>
      <c r="L26" s="7">
        <v>139633</v>
      </c>
      <c r="M26" s="7">
        <f ca="1">L26-60598</f>
        <v>79035</v>
      </c>
    </row>
    <row r="27" spans="1:13">
      <c r="A27" s="188" t="s">
        <v>213</v>
      </c>
      <c r="B27" s="189"/>
      <c r="C27" s="189"/>
      <c r="D27" s="189"/>
      <c r="E27" s="189"/>
      <c r="F27" s="189"/>
      <c r="G27" s="189"/>
      <c r="H27" s="190"/>
      <c r="I27" s="1">
        <v>131</v>
      </c>
      <c r="J27" s="47">
        <f ca="1">SUM(J28:J32)</f>
        <v>196465</v>
      </c>
      <c r="K27" s="47">
        <f ca="1">SUM(K28:K32)</f>
        <v>189155</v>
      </c>
      <c r="L27" s="47">
        <f ca="1">SUM(L28:L32)</f>
        <v>283009</v>
      </c>
      <c r="M27" s="47">
        <f ca="1">SUM(M28:M32)</f>
        <v>-6716</v>
      </c>
    </row>
    <row r="28" spans="1:13">
      <c r="A28" s="188" t="s">
        <v>227</v>
      </c>
      <c r="B28" s="189"/>
      <c r="C28" s="189"/>
      <c r="D28" s="189"/>
      <c r="E28" s="189"/>
      <c r="F28" s="189"/>
      <c r="G28" s="189"/>
      <c r="H28" s="190"/>
      <c r="I28" s="1">
        <v>132</v>
      </c>
      <c r="J28" s="7">
        <v>0</v>
      </c>
      <c r="K28" s="7"/>
      <c r="L28" s="7"/>
      <c r="M28" s="7"/>
    </row>
    <row r="29" spans="1:13">
      <c r="A29" s="188" t="s">
        <v>155</v>
      </c>
      <c r="B29" s="189"/>
      <c r="C29" s="189"/>
      <c r="D29" s="189"/>
      <c r="E29" s="189"/>
      <c r="F29" s="189"/>
      <c r="G29" s="189"/>
      <c r="H29" s="190"/>
      <c r="I29" s="1">
        <v>133</v>
      </c>
      <c r="J29" s="7">
        <v>140544</v>
      </c>
      <c r="K29" s="7">
        <f ca="1">J29-2188</f>
        <v>138356</v>
      </c>
      <c r="L29" s="7">
        <v>118281</v>
      </c>
      <c r="M29" s="7">
        <f ca="1">L29-126577</f>
        <v>-8296</v>
      </c>
    </row>
    <row r="30" spans="1:13">
      <c r="A30" s="188" t="s">
        <v>139</v>
      </c>
      <c r="B30" s="189"/>
      <c r="C30" s="189"/>
      <c r="D30" s="189"/>
      <c r="E30" s="189"/>
      <c r="F30" s="189"/>
      <c r="G30" s="189"/>
      <c r="H30" s="190"/>
      <c r="I30" s="1">
        <v>134</v>
      </c>
      <c r="J30" s="7"/>
      <c r="K30" s="7"/>
      <c r="L30" s="7"/>
      <c r="M30" s="7"/>
    </row>
    <row r="31" spans="1:13">
      <c r="A31" s="188" t="s">
        <v>223</v>
      </c>
      <c r="B31" s="189"/>
      <c r="C31" s="189"/>
      <c r="D31" s="189"/>
      <c r="E31" s="189"/>
      <c r="F31" s="189"/>
      <c r="G31" s="189"/>
      <c r="H31" s="190"/>
      <c r="I31" s="1">
        <v>135</v>
      </c>
      <c r="J31" s="7"/>
      <c r="K31" s="7"/>
      <c r="L31" s="7"/>
      <c r="M31" s="7"/>
    </row>
    <row r="32" spans="1:13">
      <c r="A32" s="188" t="s">
        <v>140</v>
      </c>
      <c r="B32" s="189"/>
      <c r="C32" s="189"/>
      <c r="D32" s="189"/>
      <c r="E32" s="189"/>
      <c r="F32" s="189"/>
      <c r="G32" s="189"/>
      <c r="H32" s="190"/>
      <c r="I32" s="1">
        <v>136</v>
      </c>
      <c r="J32" s="7">
        <v>55921</v>
      </c>
      <c r="K32" s="7">
        <f ca="1">J32-5122</f>
        <v>50799</v>
      </c>
      <c r="L32" s="7">
        <v>164728</v>
      </c>
      <c r="M32" s="7">
        <f ca="1">L32-163148</f>
        <v>1580</v>
      </c>
    </row>
    <row r="33" spans="1:13">
      <c r="A33" s="188" t="s">
        <v>214</v>
      </c>
      <c r="B33" s="189"/>
      <c r="C33" s="189"/>
      <c r="D33" s="189"/>
      <c r="E33" s="189"/>
      <c r="F33" s="189"/>
      <c r="G33" s="189"/>
      <c r="H33" s="190"/>
      <c r="I33" s="1">
        <v>137</v>
      </c>
      <c r="J33" s="47">
        <f ca="1">SUM(J34:J37)</f>
        <v>48768</v>
      </c>
      <c r="K33" s="47">
        <f ca="1">SUM(K34:K37)</f>
        <v>21291</v>
      </c>
      <c r="L33" s="47">
        <f ca="1">SUM(L34:L37)</f>
        <v>172096</v>
      </c>
      <c r="M33" s="47">
        <f ca="1">SUM(M34:M37)</f>
        <v>106211</v>
      </c>
    </row>
    <row r="34" spans="1:13">
      <c r="A34" s="188" t="s">
        <v>66</v>
      </c>
      <c r="B34" s="189"/>
      <c r="C34" s="189"/>
      <c r="D34" s="189"/>
      <c r="E34" s="189"/>
      <c r="F34" s="189"/>
      <c r="G34" s="189"/>
      <c r="H34" s="190"/>
      <c r="I34" s="1">
        <v>138</v>
      </c>
      <c r="J34" s="7"/>
      <c r="K34" s="7"/>
      <c r="L34" s="7"/>
      <c r="M34" s="7"/>
    </row>
    <row r="35" spans="1:13">
      <c r="A35" s="188" t="s">
        <v>65</v>
      </c>
      <c r="B35" s="189"/>
      <c r="C35" s="189"/>
      <c r="D35" s="189"/>
      <c r="E35" s="189"/>
      <c r="F35" s="189"/>
      <c r="G35" s="189"/>
      <c r="H35" s="190"/>
      <c r="I35" s="1">
        <v>139</v>
      </c>
      <c r="J35" s="7">
        <v>48732</v>
      </c>
      <c r="K35" s="7">
        <f ca="1">J35-27441</f>
        <v>21291</v>
      </c>
      <c r="L35" s="7">
        <v>172096</v>
      </c>
      <c r="M35" s="7">
        <f ca="1">L35-65885</f>
        <v>106211</v>
      </c>
    </row>
    <row r="36" spans="1:13">
      <c r="A36" s="188" t="s">
        <v>224</v>
      </c>
      <c r="B36" s="189"/>
      <c r="C36" s="189"/>
      <c r="D36" s="189"/>
      <c r="E36" s="189"/>
      <c r="F36" s="189"/>
      <c r="G36" s="189"/>
      <c r="H36" s="190"/>
      <c r="I36" s="1">
        <v>140</v>
      </c>
      <c r="J36" s="7"/>
      <c r="K36" s="7"/>
      <c r="L36" s="7"/>
      <c r="M36" s="7"/>
    </row>
    <row r="37" spans="1:13">
      <c r="A37" s="188" t="s">
        <v>67</v>
      </c>
      <c r="B37" s="189"/>
      <c r="C37" s="189"/>
      <c r="D37" s="189"/>
      <c r="E37" s="189"/>
      <c r="F37" s="189"/>
      <c r="G37" s="189"/>
      <c r="H37" s="190"/>
      <c r="I37" s="1">
        <v>141</v>
      </c>
      <c r="J37" s="7">
        <v>36</v>
      </c>
      <c r="K37" s="7"/>
      <c r="L37" s="7"/>
      <c r="M37" s="7"/>
    </row>
    <row r="38" spans="1:13">
      <c r="A38" s="188" t="s">
        <v>195</v>
      </c>
      <c r="B38" s="189"/>
      <c r="C38" s="189"/>
      <c r="D38" s="189"/>
      <c r="E38" s="189"/>
      <c r="F38" s="189"/>
      <c r="G38" s="189"/>
      <c r="H38" s="190"/>
      <c r="I38" s="1">
        <v>142</v>
      </c>
      <c r="J38" s="7"/>
      <c r="K38" s="7"/>
      <c r="L38" s="7"/>
      <c r="M38" s="7"/>
    </row>
    <row r="39" spans="1:13">
      <c r="A39" s="188" t="s">
        <v>196</v>
      </c>
      <c r="B39" s="189"/>
      <c r="C39" s="189"/>
      <c r="D39" s="189"/>
      <c r="E39" s="189"/>
      <c r="F39" s="189"/>
      <c r="G39" s="189"/>
      <c r="H39" s="190"/>
      <c r="I39" s="1">
        <v>143</v>
      </c>
      <c r="J39" s="7"/>
      <c r="K39" s="7"/>
      <c r="L39" s="7"/>
      <c r="M39" s="7"/>
    </row>
    <row r="40" spans="1:13">
      <c r="A40" s="188" t="s">
        <v>225</v>
      </c>
      <c r="B40" s="189"/>
      <c r="C40" s="189"/>
      <c r="D40" s="189"/>
      <c r="E40" s="189"/>
      <c r="F40" s="189"/>
      <c r="G40" s="189"/>
      <c r="H40" s="190"/>
      <c r="I40" s="1">
        <v>144</v>
      </c>
      <c r="J40" s="7"/>
      <c r="K40" s="7"/>
      <c r="L40" s="7"/>
      <c r="M40" s="7"/>
    </row>
    <row r="41" spans="1:13">
      <c r="A41" s="188" t="s">
        <v>226</v>
      </c>
      <c r="B41" s="189"/>
      <c r="C41" s="189"/>
      <c r="D41" s="189"/>
      <c r="E41" s="189"/>
      <c r="F41" s="189"/>
      <c r="G41" s="189"/>
      <c r="H41" s="190"/>
      <c r="I41" s="1">
        <v>145</v>
      </c>
      <c r="J41" s="7"/>
      <c r="K41" s="7"/>
      <c r="L41" s="7"/>
      <c r="M41" s="7"/>
    </row>
    <row r="42" spans="1:13">
      <c r="A42" s="188" t="s">
        <v>215</v>
      </c>
      <c r="B42" s="189"/>
      <c r="C42" s="189"/>
      <c r="D42" s="189"/>
      <c r="E42" s="189"/>
      <c r="F42" s="189"/>
      <c r="G42" s="189"/>
      <c r="H42" s="190"/>
      <c r="I42" s="1">
        <v>146</v>
      </c>
      <c r="J42" s="47">
        <f ca="1">J7+J27+J38+J40</f>
        <v>6192878</v>
      </c>
      <c r="K42" s="47">
        <f ca="1">K7+K27+K38+K40</f>
        <v>2640261</v>
      </c>
      <c r="L42" s="47">
        <f ca="1">L7+L27+L38+L40</f>
        <v>6322366</v>
      </c>
      <c r="M42" s="47">
        <f ca="1">M7+M27+M38+M40</f>
        <v>2717893</v>
      </c>
    </row>
    <row r="43" spans="1:13">
      <c r="A43" s="188" t="s">
        <v>216</v>
      </c>
      <c r="B43" s="189"/>
      <c r="C43" s="189"/>
      <c r="D43" s="189"/>
      <c r="E43" s="189"/>
      <c r="F43" s="189"/>
      <c r="G43" s="189"/>
      <c r="H43" s="190"/>
      <c r="I43" s="1">
        <v>147</v>
      </c>
      <c r="J43" s="47">
        <f ca="1">J10+J33+J39+J41</f>
        <v>6454988</v>
      </c>
      <c r="K43" s="47">
        <f ca="1">K10+K33+K39+K41</f>
        <v>2067734</v>
      </c>
      <c r="L43" s="47">
        <f ca="1">L10+L33+L39+L41</f>
        <v>6417535</v>
      </c>
      <c r="M43" s="47">
        <f ca="1">M10+M33+M39+M41</f>
        <v>2237156</v>
      </c>
    </row>
    <row r="44" spans="1:13">
      <c r="A44" s="188" t="s">
        <v>236</v>
      </c>
      <c r="B44" s="189"/>
      <c r="C44" s="189"/>
      <c r="D44" s="189"/>
      <c r="E44" s="189"/>
      <c r="F44" s="189"/>
      <c r="G44" s="189"/>
      <c r="H44" s="190"/>
      <c r="I44" s="1">
        <v>148</v>
      </c>
      <c r="J44" s="47">
        <f ca="1">J42-J43</f>
        <v>-262110</v>
      </c>
      <c r="K44" s="47">
        <f ca="1">K42-K43</f>
        <v>572527</v>
      </c>
      <c r="L44" s="47">
        <f ca="1">L42-L43</f>
        <v>-95169</v>
      </c>
      <c r="M44" s="47">
        <f ca="1">M42-M43</f>
        <v>480737</v>
      </c>
    </row>
    <row r="45" spans="1:13">
      <c r="A45" s="196" t="s">
        <v>218</v>
      </c>
      <c r="B45" s="197"/>
      <c r="C45" s="197"/>
      <c r="D45" s="197"/>
      <c r="E45" s="197"/>
      <c r="F45" s="197"/>
      <c r="G45" s="197"/>
      <c r="H45" s="198"/>
      <c r="I45" s="1">
        <v>149</v>
      </c>
      <c r="J45" s="47">
        <f ca="1">IF(J42&gt;J43,J42-J43,0)</f>
        <v>0</v>
      </c>
      <c r="K45" s="47">
        <f ca="1">IF(K42&gt;K43,K42-K43,0)</f>
        <v>572527</v>
      </c>
      <c r="L45" s="47">
        <f ca="1">IF(L42&gt;L43,L42-L43,0)</f>
        <v>0</v>
      </c>
      <c r="M45" s="47">
        <f ca="1">IF(M42&gt;M43,M42-M43,0)</f>
        <v>480737</v>
      </c>
    </row>
    <row r="46" spans="1:13">
      <c r="A46" s="196" t="s">
        <v>219</v>
      </c>
      <c r="B46" s="197"/>
      <c r="C46" s="197"/>
      <c r="D46" s="197"/>
      <c r="E46" s="197"/>
      <c r="F46" s="197"/>
      <c r="G46" s="197"/>
      <c r="H46" s="198"/>
      <c r="I46" s="1">
        <v>150</v>
      </c>
      <c r="J46" s="47">
        <f ca="1">IF(J43&gt;J42,J43-J42,0)</f>
        <v>262110</v>
      </c>
      <c r="K46" s="47">
        <f ca="1">IF(K43&gt;K42,K43-K42,0)</f>
        <v>0</v>
      </c>
      <c r="L46" s="47">
        <f ca="1">IF(L43&gt;L42,L43-L42,0)</f>
        <v>95169</v>
      </c>
      <c r="M46" s="47">
        <f ca="1">IF(M43&gt;M42,M43-M42,0)</f>
        <v>0</v>
      </c>
    </row>
    <row r="47" spans="1:13">
      <c r="A47" s="188" t="s">
        <v>217</v>
      </c>
      <c r="B47" s="189"/>
      <c r="C47" s="189"/>
      <c r="D47" s="189"/>
      <c r="E47" s="189"/>
      <c r="F47" s="189"/>
      <c r="G47" s="189"/>
      <c r="H47" s="190"/>
      <c r="I47" s="1">
        <v>151</v>
      </c>
      <c r="J47" s="7">
        <v>0</v>
      </c>
      <c r="K47" s="7"/>
      <c r="L47" s="7"/>
      <c r="M47" s="7"/>
    </row>
    <row r="48" spans="1:13">
      <c r="A48" s="188" t="s">
        <v>237</v>
      </c>
      <c r="B48" s="189"/>
      <c r="C48" s="189"/>
      <c r="D48" s="189"/>
      <c r="E48" s="189"/>
      <c r="F48" s="189"/>
      <c r="G48" s="189"/>
      <c r="H48" s="190"/>
      <c r="I48" s="1">
        <v>152</v>
      </c>
      <c r="J48" s="47">
        <f ca="1">J44-J47</f>
        <v>-262110</v>
      </c>
      <c r="K48" s="47">
        <f ca="1">K44-K47</f>
        <v>572527</v>
      </c>
      <c r="L48" s="47">
        <f ca="1">L44-L47</f>
        <v>-95169</v>
      </c>
      <c r="M48" s="47">
        <f ca="1">M44-M47</f>
        <v>480737</v>
      </c>
    </row>
    <row r="49" spans="1:13">
      <c r="A49" s="196" t="s">
        <v>192</v>
      </c>
      <c r="B49" s="197"/>
      <c r="C49" s="197"/>
      <c r="D49" s="197"/>
      <c r="E49" s="197"/>
      <c r="F49" s="197"/>
      <c r="G49" s="197"/>
      <c r="H49" s="198"/>
      <c r="I49" s="1">
        <v>153</v>
      </c>
      <c r="J49" s="47">
        <f ca="1">IF(J48&gt;0,J48,0)</f>
        <v>0</v>
      </c>
      <c r="K49" s="47">
        <f ca="1">IF(K48&gt;0,K48,0)</f>
        <v>572527</v>
      </c>
      <c r="L49" s="47">
        <f ca="1">IF(L48&gt;0,L48,0)</f>
        <v>0</v>
      </c>
      <c r="M49" s="47">
        <f ca="1">IF(M48&gt;0,M48,0)</f>
        <v>480737</v>
      </c>
    </row>
    <row r="50" spans="1:13">
      <c r="A50" s="227" t="s">
        <v>220</v>
      </c>
      <c r="B50" s="228"/>
      <c r="C50" s="228"/>
      <c r="D50" s="228"/>
      <c r="E50" s="228"/>
      <c r="F50" s="228"/>
      <c r="G50" s="228"/>
      <c r="H50" s="229"/>
      <c r="I50" s="2">
        <v>154</v>
      </c>
      <c r="J50" s="55">
        <f ca="1">IF(J48&lt;0,-J48,0)</f>
        <v>262110</v>
      </c>
      <c r="K50" s="55">
        <f ca="1">IF(K48&lt;0,-K48,0)</f>
        <v>0</v>
      </c>
      <c r="L50" s="55">
        <f ca="1">IF(L48&lt;0,-L48,0)</f>
        <v>95169</v>
      </c>
      <c r="M50" s="55">
        <f ca="1">IF(M48&lt;0,-M48,0)</f>
        <v>0</v>
      </c>
    </row>
    <row r="51" spans="1:13" ht="12.75" customHeight="1">
      <c r="A51" s="178" t="s">
        <v>312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</row>
    <row r="52" spans="1:13" ht="12.75" customHeight="1">
      <c r="A52" s="182" t="s">
        <v>187</v>
      </c>
      <c r="B52" s="183"/>
      <c r="C52" s="183"/>
      <c r="D52" s="183"/>
      <c r="E52" s="183"/>
      <c r="F52" s="183"/>
      <c r="G52" s="183"/>
      <c r="H52" s="183"/>
      <c r="I52" s="49"/>
      <c r="J52" s="49"/>
      <c r="K52" s="49"/>
      <c r="L52" s="49"/>
      <c r="M52" s="56"/>
    </row>
    <row r="53" spans="1:13">
      <c r="A53" s="224" t="s">
        <v>234</v>
      </c>
      <c r="B53" s="225"/>
      <c r="C53" s="225"/>
      <c r="D53" s="225"/>
      <c r="E53" s="225"/>
      <c r="F53" s="225"/>
      <c r="G53" s="225"/>
      <c r="H53" s="226"/>
      <c r="I53" s="1">
        <v>155</v>
      </c>
      <c r="J53" s="7">
        <v>-401442</v>
      </c>
      <c r="K53" s="7">
        <v>487810</v>
      </c>
      <c r="L53" s="7">
        <v>-182736</v>
      </c>
      <c r="M53" s="7">
        <f ca="1">L53-579366</f>
        <v>-762102</v>
      </c>
    </row>
    <row r="54" spans="1:13">
      <c r="A54" s="224" t="s">
        <v>235</v>
      </c>
      <c r="B54" s="225"/>
      <c r="C54" s="225"/>
      <c r="D54" s="225"/>
      <c r="E54" s="225"/>
      <c r="F54" s="225"/>
      <c r="G54" s="225"/>
      <c r="H54" s="226"/>
      <c r="I54" s="1">
        <v>156</v>
      </c>
      <c r="J54" s="8">
        <v>139332</v>
      </c>
      <c r="K54" s="8">
        <f ca="1">J54-54615</f>
        <v>84717</v>
      </c>
      <c r="L54" s="8">
        <v>87566</v>
      </c>
      <c r="M54" s="8">
        <f ca="1">L54-3460</f>
        <v>84106</v>
      </c>
    </row>
    <row r="55" spans="1:13" ht="12.75" customHeight="1">
      <c r="A55" s="178" t="s">
        <v>189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</row>
    <row r="56" spans="1:13">
      <c r="A56" s="182" t="s">
        <v>204</v>
      </c>
      <c r="B56" s="183"/>
      <c r="C56" s="183"/>
      <c r="D56" s="183"/>
      <c r="E56" s="183"/>
      <c r="F56" s="183"/>
      <c r="G56" s="183"/>
      <c r="H56" s="199"/>
      <c r="I56" s="9">
        <v>157</v>
      </c>
      <c r="J56" s="6">
        <v>-262110</v>
      </c>
      <c r="K56" s="6">
        <v>572527</v>
      </c>
      <c r="L56" s="6">
        <v>-95170</v>
      </c>
      <c r="M56" s="6">
        <f ca="1">M49</f>
        <v>480737</v>
      </c>
    </row>
    <row r="57" spans="1:13">
      <c r="A57" s="188" t="s">
        <v>221</v>
      </c>
      <c r="B57" s="189"/>
      <c r="C57" s="189"/>
      <c r="D57" s="189"/>
      <c r="E57" s="189"/>
      <c r="F57" s="189"/>
      <c r="G57" s="189"/>
      <c r="H57" s="190"/>
      <c r="I57" s="1">
        <v>158</v>
      </c>
      <c r="J57" s="47">
        <f ca="1">SUM(J58:J64)</f>
        <v>-69514</v>
      </c>
      <c r="K57" s="47">
        <f ca="1">SUM(K58:K64)</f>
        <v>-53186</v>
      </c>
      <c r="L57" s="47">
        <f ca="1">SUM(L58:L64)</f>
        <v>-432907</v>
      </c>
      <c r="M57" s="47">
        <f ca="1">SUM(M58:M64)</f>
        <v>3502</v>
      </c>
    </row>
    <row r="58" spans="1:13">
      <c r="A58" s="188" t="s">
        <v>228</v>
      </c>
      <c r="B58" s="189"/>
      <c r="C58" s="189"/>
      <c r="D58" s="189"/>
      <c r="E58" s="189"/>
      <c r="F58" s="189"/>
      <c r="G58" s="189"/>
      <c r="H58" s="190"/>
      <c r="I58" s="1">
        <v>159</v>
      </c>
      <c r="J58" s="7"/>
      <c r="K58" s="7"/>
      <c r="L58" s="7"/>
      <c r="M58" s="7"/>
    </row>
    <row r="59" spans="1:13">
      <c r="A59" s="188" t="s">
        <v>229</v>
      </c>
      <c r="B59" s="189"/>
      <c r="C59" s="189"/>
      <c r="D59" s="189"/>
      <c r="E59" s="189"/>
      <c r="F59" s="189"/>
      <c r="G59" s="189"/>
      <c r="H59" s="190"/>
      <c r="I59" s="1">
        <v>160</v>
      </c>
      <c r="J59" s="7"/>
      <c r="K59" s="7"/>
      <c r="L59" s="7"/>
      <c r="M59" s="7"/>
    </row>
    <row r="60" spans="1:13">
      <c r="A60" s="188" t="s">
        <v>45</v>
      </c>
      <c r="B60" s="189"/>
      <c r="C60" s="189"/>
      <c r="D60" s="189"/>
      <c r="E60" s="189"/>
      <c r="F60" s="189"/>
      <c r="G60" s="189"/>
      <c r="H60" s="190"/>
      <c r="I60" s="1">
        <v>161</v>
      </c>
      <c r="J60" s="7">
        <v>-69514</v>
      </c>
      <c r="K60" s="7">
        <f ca="1">J60--16328</f>
        <v>-53186</v>
      </c>
      <c r="L60" s="7">
        <v>-432907</v>
      </c>
      <c r="M60" s="7">
        <f ca="1">L60--436409</f>
        <v>3502</v>
      </c>
    </row>
    <row r="61" spans="1:13">
      <c r="A61" s="188" t="s">
        <v>230</v>
      </c>
      <c r="B61" s="189"/>
      <c r="C61" s="189"/>
      <c r="D61" s="189"/>
      <c r="E61" s="189"/>
      <c r="F61" s="189"/>
      <c r="G61" s="189"/>
      <c r="H61" s="190"/>
      <c r="I61" s="1">
        <v>162</v>
      </c>
      <c r="J61" s="7"/>
      <c r="K61" s="7"/>
      <c r="L61" s="7"/>
      <c r="M61" s="7"/>
    </row>
    <row r="62" spans="1:13">
      <c r="A62" s="188" t="s">
        <v>231</v>
      </c>
      <c r="B62" s="189"/>
      <c r="C62" s="189"/>
      <c r="D62" s="189"/>
      <c r="E62" s="189"/>
      <c r="F62" s="189"/>
      <c r="G62" s="189"/>
      <c r="H62" s="190"/>
      <c r="I62" s="1">
        <v>163</v>
      </c>
      <c r="J62" s="7"/>
      <c r="K62" s="7"/>
      <c r="L62" s="7"/>
      <c r="M62" s="7"/>
    </row>
    <row r="63" spans="1:13">
      <c r="A63" s="188" t="s">
        <v>232</v>
      </c>
      <c r="B63" s="189"/>
      <c r="C63" s="189"/>
      <c r="D63" s="189"/>
      <c r="E63" s="189"/>
      <c r="F63" s="189"/>
      <c r="G63" s="189"/>
      <c r="H63" s="190"/>
      <c r="I63" s="1">
        <v>164</v>
      </c>
      <c r="J63" s="7"/>
      <c r="K63" s="7"/>
      <c r="L63" s="7"/>
      <c r="M63" s="7"/>
    </row>
    <row r="64" spans="1:13">
      <c r="A64" s="188" t="s">
        <v>233</v>
      </c>
      <c r="B64" s="189"/>
      <c r="C64" s="189"/>
      <c r="D64" s="189"/>
      <c r="E64" s="189"/>
      <c r="F64" s="189"/>
      <c r="G64" s="189"/>
      <c r="H64" s="190"/>
      <c r="I64" s="1">
        <v>165</v>
      </c>
      <c r="J64" s="7"/>
      <c r="K64" s="7"/>
      <c r="L64" s="7"/>
      <c r="M64" s="7"/>
    </row>
    <row r="65" spans="1:13">
      <c r="A65" s="188" t="s">
        <v>222</v>
      </c>
      <c r="B65" s="189"/>
      <c r="C65" s="189"/>
      <c r="D65" s="189"/>
      <c r="E65" s="189"/>
      <c r="F65" s="189"/>
      <c r="G65" s="189"/>
      <c r="H65" s="190"/>
      <c r="I65" s="1">
        <v>166</v>
      </c>
      <c r="J65" s="7"/>
      <c r="K65" s="7"/>
      <c r="L65" s="7"/>
      <c r="M65" s="7"/>
    </row>
    <row r="66" spans="1:13">
      <c r="A66" s="188" t="s">
        <v>193</v>
      </c>
      <c r="B66" s="189"/>
      <c r="C66" s="189"/>
      <c r="D66" s="189"/>
      <c r="E66" s="189"/>
      <c r="F66" s="189"/>
      <c r="G66" s="189"/>
      <c r="H66" s="190"/>
      <c r="I66" s="1">
        <v>167</v>
      </c>
      <c r="J66" s="47">
        <f ca="1">J57-J65</f>
        <v>-69514</v>
      </c>
      <c r="K66" s="47">
        <f ca="1">K57-K65</f>
        <v>-53186</v>
      </c>
      <c r="L66" s="47">
        <f ca="1">L57-L65</f>
        <v>-432907</v>
      </c>
      <c r="M66" s="47">
        <f ca="1">M57-M65</f>
        <v>3502</v>
      </c>
    </row>
    <row r="67" spans="1:13">
      <c r="A67" s="188" t="s">
        <v>194</v>
      </c>
      <c r="B67" s="189"/>
      <c r="C67" s="189"/>
      <c r="D67" s="189"/>
      <c r="E67" s="189"/>
      <c r="F67" s="189"/>
      <c r="G67" s="189"/>
      <c r="H67" s="190"/>
      <c r="I67" s="1">
        <v>168</v>
      </c>
      <c r="J67" s="55">
        <f ca="1">J56+J66</f>
        <v>-331624</v>
      </c>
      <c r="K67" s="55">
        <f ca="1">K56+K66</f>
        <v>519341</v>
      </c>
      <c r="L67" s="55">
        <f ca="1">L56+L66</f>
        <v>-528077</v>
      </c>
      <c r="M67" s="55">
        <f ca="1">M56+M66</f>
        <v>484239</v>
      </c>
    </row>
    <row r="68" spans="1:13" ht="12.75" customHeight="1">
      <c r="A68" s="220" t="s">
        <v>313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</row>
    <row r="69" spans="1:13" ht="12.75" customHeight="1">
      <c r="A69" s="222" t="s">
        <v>188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</row>
    <row r="70" spans="1:13">
      <c r="A70" s="224" t="s">
        <v>234</v>
      </c>
      <c r="B70" s="225"/>
      <c r="C70" s="225"/>
      <c r="D70" s="225"/>
      <c r="E70" s="225"/>
      <c r="F70" s="225"/>
      <c r="G70" s="225"/>
      <c r="H70" s="226"/>
      <c r="I70" s="1">
        <v>169</v>
      </c>
      <c r="J70" s="7">
        <f ca="1">J53+J60</f>
        <v>-470956</v>
      </c>
      <c r="K70" s="7">
        <v>434624</v>
      </c>
      <c r="L70" s="7">
        <v>-615643</v>
      </c>
      <c r="M70" s="7">
        <f ca="1">L70--1015778</f>
        <v>400135</v>
      </c>
    </row>
    <row r="71" spans="1:13">
      <c r="A71" s="217" t="s">
        <v>235</v>
      </c>
      <c r="B71" s="218"/>
      <c r="C71" s="218"/>
      <c r="D71" s="218"/>
      <c r="E71" s="218"/>
      <c r="F71" s="218"/>
      <c r="G71" s="218"/>
      <c r="H71" s="219"/>
      <c r="I71" s="4">
        <v>170</v>
      </c>
      <c r="J71" s="8">
        <f ca="1">J67-J70</f>
        <v>139332</v>
      </c>
      <c r="K71" s="8">
        <f ca="1">J71-54615</f>
        <v>84717</v>
      </c>
      <c r="L71" s="8">
        <v>87566</v>
      </c>
      <c r="M71" s="8">
        <f ca="1">L71-3460</f>
        <v>84106</v>
      </c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XFD1048576"/>
  </dataValidations>
  <pageMargins left="0.75" right="0.75" top="1" bottom="1" header="0.5" footer="0.5"/>
  <pageSetup scale="68" orientation="portrait"/>
  <headerFooter scaleWithDoc="1" alignWithMargins="0" differentFirst="0" differentOddEven="0"/>
  <rowBreaks count="1" manualBreakCount="1">
    <brk id="50" max="16383" man="1"/>
  </rowBreaks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K52"/>
  <sheetViews>
    <sheetView zoomScale="110" view="pageBreakPreview" workbookViewId="0">
      <selection pane="topLeft" activeCell="K8" sqref="K8"/>
    </sheetView>
  </sheetViews>
  <sheetFormatPr defaultColWidth="9.1640625" defaultRowHeight="13" baseColWidth="10"/>
  <cols>
    <col min="1" max="7" width="9.16015625" style="46" customWidth="1"/>
    <col min="8" max="8" width="5.83203125" style="46" customWidth="1"/>
    <col min="9" max="9" width="9.16015625" style="46" customWidth="1"/>
    <col min="10" max="10" width="9.83203125" style="46" customWidth="1"/>
    <col min="11" max="11" width="10.5" style="46" customWidth="1"/>
    <col min="12" max="16384" width="9.16015625" style="46" customWidth="1"/>
  </cols>
  <sheetData>
    <row r="1" spans="1:11" ht="12.75" customHeight="1">
      <c r="A1" s="236" t="s">
        <v>164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393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>
      <c r="A3" s="233" t="s">
        <v>381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5">
      <c r="A4" s="60" t="s">
        <v>59</v>
      </c>
      <c r="B4" s="60"/>
      <c r="C4" s="60"/>
      <c r="D4" s="60"/>
      <c r="E4" s="60"/>
      <c r="F4" s="60"/>
      <c r="G4" s="60"/>
      <c r="H4" s="60"/>
      <c r="I4" s="60" t="s">
        <v>279</v>
      </c>
      <c r="J4" s="61" t="s">
        <v>318</v>
      </c>
      <c r="K4" s="61" t="s">
        <v>319</v>
      </c>
    </row>
    <row r="5" spans="1:11">
      <c r="A5" s="61">
        <v>1</v>
      </c>
      <c r="B5" s="61"/>
      <c r="C5" s="61"/>
      <c r="D5" s="61"/>
      <c r="E5" s="61"/>
      <c r="F5" s="61"/>
      <c r="G5" s="61"/>
      <c r="H5" s="61"/>
      <c r="I5" s="62">
        <v>2</v>
      </c>
      <c r="J5" s="63" t="s">
        <v>283</v>
      </c>
      <c r="K5" s="63" t="s">
        <v>284</v>
      </c>
    </row>
    <row r="6" spans="1:11">
      <c r="A6" s="178" t="s">
        <v>156</v>
      </c>
      <c r="B6" s="179"/>
      <c r="C6" s="179"/>
      <c r="D6" s="179"/>
      <c r="E6" s="179"/>
      <c r="F6" s="179"/>
      <c r="G6" s="179"/>
      <c r="H6" s="179"/>
      <c r="I6" s="231"/>
      <c r="J6" s="231"/>
      <c r="K6" s="232"/>
    </row>
    <row r="7" spans="1:11">
      <c r="A7" s="185" t="s">
        <v>40</v>
      </c>
      <c r="B7" s="186"/>
      <c r="C7" s="186"/>
      <c r="D7" s="186"/>
      <c r="E7" s="186"/>
      <c r="F7" s="186"/>
      <c r="G7" s="186"/>
      <c r="H7" s="186"/>
      <c r="I7" s="1">
        <v>1</v>
      </c>
      <c r="J7" s="5">
        <v>-594483</v>
      </c>
      <c r="K7" s="7">
        <v>-182736</v>
      </c>
    </row>
    <row r="8" spans="1:11">
      <c r="A8" s="185" t="s">
        <v>41</v>
      </c>
      <c r="B8" s="186"/>
      <c r="C8" s="186"/>
      <c r="D8" s="186"/>
      <c r="E8" s="186"/>
      <c r="F8" s="186"/>
      <c r="G8" s="186"/>
      <c r="H8" s="186"/>
      <c r="I8" s="1">
        <v>2</v>
      </c>
      <c r="J8" s="5">
        <v>1097988</v>
      </c>
      <c r="K8" s="7">
        <f ca="1">RDG!L20</f>
        <v>770030</v>
      </c>
    </row>
    <row r="9" spans="1:11">
      <c r="A9" s="185" t="s">
        <v>42</v>
      </c>
      <c r="B9" s="186"/>
      <c r="C9" s="186"/>
      <c r="D9" s="186"/>
      <c r="E9" s="186"/>
      <c r="F9" s="186"/>
      <c r="G9" s="186"/>
      <c r="H9" s="186"/>
      <c r="I9" s="1">
        <v>3</v>
      </c>
      <c r="J9" s="5">
        <v>0</v>
      </c>
      <c r="K9" s="7">
        <f ca="1">Bilanca!K100+Bilanca!K113-Bilanca!J100-Bilanca!J113</f>
        <v>940715</v>
      </c>
    </row>
    <row r="10" spans="1:11">
      <c r="A10" s="185" t="s">
        <v>43</v>
      </c>
      <c r="B10" s="186"/>
      <c r="C10" s="186"/>
      <c r="D10" s="186"/>
      <c r="E10" s="186"/>
      <c r="F10" s="186"/>
      <c r="G10" s="186"/>
      <c r="H10" s="186"/>
      <c r="I10" s="1">
        <v>4</v>
      </c>
      <c r="J10" s="5">
        <f ca="1">8064074-3922899+3023-776</f>
        <v>4143422</v>
      </c>
      <c r="K10" s="7">
        <v>0</v>
      </c>
    </row>
    <row r="11" spans="1:11">
      <c r="A11" s="185" t="s">
        <v>44</v>
      </c>
      <c r="B11" s="186"/>
      <c r="C11" s="186"/>
      <c r="D11" s="186"/>
      <c r="E11" s="186"/>
      <c r="F11" s="186"/>
      <c r="G11" s="186"/>
      <c r="H11" s="186"/>
      <c r="I11" s="1">
        <v>5</v>
      </c>
      <c r="J11" s="5">
        <f ca="1">371865-337154</f>
        <v>34711</v>
      </c>
      <c r="K11" s="7">
        <v>0</v>
      </c>
    </row>
    <row r="12" spans="1:11">
      <c r="A12" s="185" t="s">
        <v>51</v>
      </c>
      <c r="B12" s="186"/>
      <c r="C12" s="186"/>
      <c r="D12" s="186"/>
      <c r="E12" s="186"/>
      <c r="F12" s="186"/>
      <c r="G12" s="186"/>
      <c r="H12" s="186"/>
      <c r="I12" s="1">
        <v>6</v>
      </c>
      <c r="J12" s="5">
        <f ca="1">3856617-4827645+72480467+594483-43444112</f>
        <v>28659810</v>
      </c>
      <c r="K12" s="7">
        <f ca="1">Bilanca!K90-Bilanca!J90</f>
        <v>6488604</v>
      </c>
    </row>
    <row r="13" spans="1:11">
      <c r="A13" s="188" t="s">
        <v>157</v>
      </c>
      <c r="B13" s="189"/>
      <c r="C13" s="189"/>
      <c r="D13" s="189"/>
      <c r="E13" s="189"/>
      <c r="F13" s="189"/>
      <c r="G13" s="189"/>
      <c r="H13" s="189"/>
      <c r="I13" s="1">
        <v>7</v>
      </c>
      <c r="J13" s="58">
        <f ca="1">SUM(J7:J12)</f>
        <v>33341448</v>
      </c>
      <c r="K13" s="47">
        <f ca="1">SUM(K7:K12)</f>
        <v>8016613</v>
      </c>
    </row>
    <row r="14" spans="1:11">
      <c r="A14" s="185" t="s">
        <v>52</v>
      </c>
      <c r="B14" s="186"/>
      <c r="C14" s="186"/>
      <c r="D14" s="186"/>
      <c r="E14" s="186"/>
      <c r="F14" s="186"/>
      <c r="G14" s="186"/>
      <c r="H14" s="186"/>
      <c r="I14" s="1">
        <v>8</v>
      </c>
      <c r="J14" s="5">
        <v>10988738</v>
      </c>
      <c r="K14" s="7">
        <v>0</v>
      </c>
    </row>
    <row r="15" spans="1:11">
      <c r="A15" s="185" t="s">
        <v>53</v>
      </c>
      <c r="B15" s="186"/>
      <c r="C15" s="186"/>
      <c r="D15" s="186"/>
      <c r="E15" s="186"/>
      <c r="F15" s="186"/>
      <c r="G15" s="186"/>
      <c r="H15" s="186"/>
      <c r="I15" s="1">
        <v>9</v>
      </c>
      <c r="J15" s="5">
        <v>0</v>
      </c>
      <c r="K15" s="7">
        <v>81902</v>
      </c>
    </row>
    <row r="16" spans="1:11">
      <c r="A16" s="185" t="s">
        <v>54</v>
      </c>
      <c r="B16" s="186"/>
      <c r="C16" s="186"/>
      <c r="D16" s="186"/>
      <c r="E16" s="186"/>
      <c r="F16" s="186"/>
      <c r="G16" s="186"/>
      <c r="H16" s="186"/>
      <c r="I16" s="1">
        <v>10</v>
      </c>
      <c r="J16" s="5"/>
      <c r="K16" s="7">
        <v>119357</v>
      </c>
    </row>
    <row r="17" spans="1:11">
      <c r="A17" s="185" t="s">
        <v>55</v>
      </c>
      <c r="B17" s="186"/>
      <c r="C17" s="186"/>
      <c r="D17" s="186"/>
      <c r="E17" s="186"/>
      <c r="F17" s="186"/>
      <c r="G17" s="186"/>
      <c r="H17" s="186"/>
      <c r="I17" s="1">
        <v>11</v>
      </c>
      <c r="J17" s="5">
        <v>0</v>
      </c>
      <c r="K17" s="7">
        <v>859791</v>
      </c>
    </row>
    <row r="18" spans="1:11">
      <c r="A18" s="188" t="s">
        <v>158</v>
      </c>
      <c r="B18" s="189"/>
      <c r="C18" s="189"/>
      <c r="D18" s="189"/>
      <c r="E18" s="189"/>
      <c r="F18" s="189"/>
      <c r="G18" s="189"/>
      <c r="H18" s="189"/>
      <c r="I18" s="1">
        <v>12</v>
      </c>
      <c r="J18" s="58">
        <f ca="1">SUM(J14:J17)</f>
        <v>10988738</v>
      </c>
      <c r="K18" s="47">
        <f ca="1">SUM(K14:K17)</f>
        <v>1061050</v>
      </c>
    </row>
    <row r="19" spans="1:11">
      <c r="A19" s="188" t="s">
        <v>36</v>
      </c>
      <c r="B19" s="189"/>
      <c r="C19" s="189"/>
      <c r="D19" s="189"/>
      <c r="E19" s="189"/>
      <c r="F19" s="189"/>
      <c r="G19" s="189"/>
      <c r="H19" s="189"/>
      <c r="I19" s="1">
        <v>13</v>
      </c>
      <c r="J19" s="58">
        <f ca="1">IF(J13&gt;J18,J13-J18,0)</f>
        <v>22352710</v>
      </c>
      <c r="K19" s="47">
        <f ca="1">IF(K13&gt;K18,K13-K18,0)</f>
        <v>6955563</v>
      </c>
    </row>
    <row r="20" spans="1:11">
      <c r="A20" s="188" t="s">
        <v>37</v>
      </c>
      <c r="B20" s="189"/>
      <c r="C20" s="189"/>
      <c r="D20" s="189"/>
      <c r="E20" s="189"/>
      <c r="F20" s="189"/>
      <c r="G20" s="189"/>
      <c r="H20" s="189"/>
      <c r="I20" s="1">
        <v>14</v>
      </c>
      <c r="J20" s="58">
        <f ca="1">IF(J18&gt;J13,J18-J13,0)</f>
        <v>0</v>
      </c>
      <c r="K20" s="47">
        <f ca="1">IF(K18&gt;K13,K18-K13,0)</f>
        <v>0</v>
      </c>
    </row>
    <row r="21" spans="1:11">
      <c r="A21" s="178" t="s">
        <v>159</v>
      </c>
      <c r="B21" s="179"/>
      <c r="C21" s="179"/>
      <c r="D21" s="179"/>
      <c r="E21" s="179"/>
      <c r="F21" s="179"/>
      <c r="G21" s="179"/>
      <c r="H21" s="179"/>
      <c r="I21" s="231"/>
      <c r="J21" s="231"/>
      <c r="K21" s="232"/>
    </row>
    <row r="22" spans="1:11">
      <c r="A22" s="185" t="s">
        <v>178</v>
      </c>
      <c r="B22" s="186"/>
      <c r="C22" s="186"/>
      <c r="D22" s="186"/>
      <c r="E22" s="186"/>
      <c r="F22" s="186"/>
      <c r="G22" s="186"/>
      <c r="H22" s="186"/>
      <c r="I22" s="1">
        <v>15</v>
      </c>
      <c r="J22" s="5">
        <v>0</v>
      </c>
      <c r="K22" s="7">
        <v>0</v>
      </c>
    </row>
    <row r="23" spans="1:11">
      <c r="A23" s="185" t="s">
        <v>179</v>
      </c>
      <c r="B23" s="186"/>
      <c r="C23" s="186"/>
      <c r="D23" s="186"/>
      <c r="E23" s="186"/>
      <c r="F23" s="186"/>
      <c r="G23" s="186"/>
      <c r="H23" s="186"/>
      <c r="I23" s="1">
        <v>16</v>
      </c>
      <c r="J23" s="5">
        <v>0</v>
      </c>
      <c r="K23" s="7">
        <v>432907</v>
      </c>
    </row>
    <row r="24" spans="1:11">
      <c r="A24" s="185" t="s">
        <v>180</v>
      </c>
      <c r="B24" s="186"/>
      <c r="C24" s="186"/>
      <c r="D24" s="186"/>
      <c r="E24" s="186"/>
      <c r="F24" s="186"/>
      <c r="G24" s="186"/>
      <c r="H24" s="186"/>
      <c r="I24" s="1">
        <v>17</v>
      </c>
      <c r="J24" s="5"/>
      <c r="K24" s="7"/>
    </row>
    <row r="25" spans="1:11">
      <c r="A25" s="185" t="s">
        <v>181</v>
      </c>
      <c r="B25" s="186"/>
      <c r="C25" s="186"/>
      <c r="D25" s="186"/>
      <c r="E25" s="186"/>
      <c r="F25" s="186"/>
      <c r="G25" s="186"/>
      <c r="H25" s="186"/>
      <c r="I25" s="1">
        <v>18</v>
      </c>
      <c r="J25" s="5"/>
      <c r="K25" s="7">
        <v>0</v>
      </c>
    </row>
    <row r="26" spans="1:11">
      <c r="A26" s="185" t="s">
        <v>182</v>
      </c>
      <c r="B26" s="186"/>
      <c r="C26" s="186"/>
      <c r="D26" s="186"/>
      <c r="E26" s="186"/>
      <c r="F26" s="186"/>
      <c r="G26" s="186"/>
      <c r="H26" s="186"/>
      <c r="I26" s="1">
        <v>19</v>
      </c>
      <c r="J26" s="5"/>
      <c r="K26" s="7"/>
    </row>
    <row r="27" spans="1:11">
      <c r="A27" s="188" t="s">
        <v>168</v>
      </c>
      <c r="B27" s="189"/>
      <c r="C27" s="189"/>
      <c r="D27" s="189"/>
      <c r="E27" s="189"/>
      <c r="F27" s="189"/>
      <c r="G27" s="189"/>
      <c r="H27" s="189"/>
      <c r="I27" s="1">
        <v>20</v>
      </c>
      <c r="J27" s="58">
        <f ca="1">SUM(J22:J26)</f>
        <v>0</v>
      </c>
      <c r="K27" s="47">
        <f ca="1">SUM(K22:K26)</f>
        <v>432907</v>
      </c>
    </row>
    <row r="28" spans="1:11">
      <c r="A28" s="185" t="s">
        <v>115</v>
      </c>
      <c r="B28" s="186"/>
      <c r="C28" s="186"/>
      <c r="D28" s="186"/>
      <c r="E28" s="186"/>
      <c r="F28" s="186"/>
      <c r="G28" s="186"/>
      <c r="H28" s="186"/>
      <c r="I28" s="1">
        <v>21</v>
      </c>
      <c r="J28" s="5">
        <v>4756576</v>
      </c>
      <c r="K28" s="7">
        <f ca="1">17820608+K8</f>
        <v>18590638</v>
      </c>
    </row>
    <row r="29" spans="1:11">
      <c r="A29" s="185" t="s">
        <v>116</v>
      </c>
      <c r="B29" s="186"/>
      <c r="C29" s="186"/>
      <c r="D29" s="186"/>
      <c r="E29" s="186"/>
      <c r="F29" s="186"/>
      <c r="G29" s="186"/>
      <c r="H29" s="186"/>
      <c r="I29" s="1">
        <v>22</v>
      </c>
      <c r="J29" s="5">
        <v>16547703</v>
      </c>
      <c r="K29" s="7">
        <v>0</v>
      </c>
    </row>
    <row r="30" spans="1:11">
      <c r="A30" s="185" t="s">
        <v>16</v>
      </c>
      <c r="B30" s="186"/>
      <c r="C30" s="186"/>
      <c r="D30" s="186"/>
      <c r="E30" s="186"/>
      <c r="F30" s="186"/>
      <c r="G30" s="186"/>
      <c r="H30" s="186"/>
      <c r="I30" s="1">
        <v>23</v>
      </c>
      <c r="J30" s="5">
        <v>0</v>
      </c>
      <c r="K30" s="7"/>
    </row>
    <row r="31" spans="1:11">
      <c r="A31" s="188" t="s">
        <v>5</v>
      </c>
      <c r="B31" s="189"/>
      <c r="C31" s="189"/>
      <c r="D31" s="189"/>
      <c r="E31" s="189"/>
      <c r="F31" s="189"/>
      <c r="G31" s="189"/>
      <c r="H31" s="189"/>
      <c r="I31" s="1">
        <v>24</v>
      </c>
      <c r="J31" s="58">
        <f ca="1">SUM(J28:J30)</f>
        <v>21304279</v>
      </c>
      <c r="K31" s="47">
        <f ca="1">SUM(K28:K30)</f>
        <v>18590638</v>
      </c>
    </row>
    <row r="32" spans="1:11">
      <c r="A32" s="188" t="s">
        <v>38</v>
      </c>
      <c r="B32" s="189"/>
      <c r="C32" s="189"/>
      <c r="D32" s="189"/>
      <c r="E32" s="189"/>
      <c r="F32" s="189"/>
      <c r="G32" s="189"/>
      <c r="H32" s="189"/>
      <c r="I32" s="1">
        <v>25</v>
      </c>
      <c r="J32" s="58">
        <f ca="1">IF(J27&gt;J31,J27-J31,0)</f>
        <v>0</v>
      </c>
      <c r="K32" s="47">
        <f ca="1">IF(K27&gt;K31,K27-K31,0)</f>
        <v>0</v>
      </c>
    </row>
    <row r="33" spans="1:11">
      <c r="A33" s="188" t="s">
        <v>39</v>
      </c>
      <c r="B33" s="189"/>
      <c r="C33" s="189"/>
      <c r="D33" s="189"/>
      <c r="E33" s="189"/>
      <c r="F33" s="189"/>
      <c r="G33" s="189"/>
      <c r="H33" s="189"/>
      <c r="I33" s="1">
        <v>26</v>
      </c>
      <c r="J33" s="58">
        <f ca="1">IF(J31&gt;J27,J31-J27,0)</f>
        <v>21304279</v>
      </c>
      <c r="K33" s="47">
        <f ca="1">IF(K31&gt;K27,K31-K27,0)</f>
        <v>18157731</v>
      </c>
    </row>
    <row r="34" spans="1:11">
      <c r="A34" s="178" t="s">
        <v>160</v>
      </c>
      <c r="B34" s="179"/>
      <c r="C34" s="179"/>
      <c r="D34" s="179"/>
      <c r="E34" s="179"/>
      <c r="F34" s="179"/>
      <c r="G34" s="179"/>
      <c r="H34" s="179"/>
      <c r="I34" s="231"/>
      <c r="J34" s="231"/>
      <c r="K34" s="232"/>
    </row>
    <row r="35" spans="1:11">
      <c r="A35" s="185" t="s">
        <v>174</v>
      </c>
      <c r="B35" s="186"/>
      <c r="C35" s="186"/>
      <c r="D35" s="186"/>
      <c r="E35" s="186"/>
      <c r="F35" s="186"/>
      <c r="G35" s="186"/>
      <c r="H35" s="186"/>
      <c r="I35" s="1">
        <v>27</v>
      </c>
      <c r="J35" s="5"/>
      <c r="K35" s="7"/>
    </row>
    <row r="36" spans="1:11">
      <c r="A36" s="185" t="s">
        <v>29</v>
      </c>
      <c r="B36" s="186"/>
      <c r="C36" s="186"/>
      <c r="D36" s="186"/>
      <c r="E36" s="186"/>
      <c r="F36" s="186"/>
      <c r="G36" s="186"/>
      <c r="H36" s="186"/>
      <c r="I36" s="1">
        <v>28</v>
      </c>
      <c r="J36" s="5"/>
      <c r="K36" s="7">
        <f ca="1">Bilanca!J56-Bilanca!K56</f>
        <v>10820971</v>
      </c>
    </row>
    <row r="37" spans="1:11">
      <c r="A37" s="185" t="s">
        <v>30</v>
      </c>
      <c r="B37" s="186"/>
      <c r="C37" s="186"/>
      <c r="D37" s="186"/>
      <c r="E37" s="186"/>
      <c r="F37" s="186"/>
      <c r="G37" s="186"/>
      <c r="H37" s="186"/>
      <c r="I37" s="1">
        <v>29</v>
      </c>
      <c r="J37" s="5"/>
      <c r="K37" s="7"/>
    </row>
    <row r="38" spans="1:11">
      <c r="A38" s="188" t="s">
        <v>68</v>
      </c>
      <c r="B38" s="189"/>
      <c r="C38" s="189"/>
      <c r="D38" s="189"/>
      <c r="E38" s="189"/>
      <c r="F38" s="189"/>
      <c r="G38" s="189"/>
      <c r="H38" s="189"/>
      <c r="I38" s="1">
        <v>30</v>
      </c>
      <c r="J38" s="58">
        <f ca="1">SUM(J35:J37)</f>
        <v>0</v>
      </c>
      <c r="K38" s="47">
        <f ca="1">SUM(K35:K37)</f>
        <v>10820971</v>
      </c>
    </row>
    <row r="39" spans="1:11">
      <c r="A39" s="185" t="s">
        <v>31</v>
      </c>
      <c r="B39" s="186"/>
      <c r="C39" s="186"/>
      <c r="D39" s="186"/>
      <c r="E39" s="186"/>
      <c r="F39" s="186"/>
      <c r="G39" s="186"/>
      <c r="H39" s="186"/>
      <c r="I39" s="1">
        <v>31</v>
      </c>
      <c r="J39" s="5"/>
      <c r="K39" s="7"/>
    </row>
    <row r="40" spans="1:11">
      <c r="A40" s="185" t="s">
        <v>32</v>
      </c>
      <c r="B40" s="186"/>
      <c r="C40" s="186"/>
      <c r="D40" s="186"/>
      <c r="E40" s="186"/>
      <c r="F40" s="186"/>
      <c r="G40" s="186"/>
      <c r="H40" s="186"/>
      <c r="I40" s="1">
        <v>32</v>
      </c>
      <c r="J40" s="5"/>
      <c r="K40" s="7"/>
    </row>
    <row r="41" spans="1:11">
      <c r="A41" s="185" t="s">
        <v>33</v>
      </c>
      <c r="B41" s="186"/>
      <c r="C41" s="186"/>
      <c r="D41" s="186"/>
      <c r="E41" s="186"/>
      <c r="F41" s="186"/>
      <c r="G41" s="186"/>
      <c r="H41" s="186"/>
      <c r="I41" s="1">
        <v>33</v>
      </c>
      <c r="J41" s="5"/>
      <c r="K41" s="7"/>
    </row>
    <row r="42" spans="1:11">
      <c r="A42" s="185" t="s">
        <v>34</v>
      </c>
      <c r="B42" s="186"/>
      <c r="C42" s="186"/>
      <c r="D42" s="186"/>
      <c r="E42" s="186"/>
      <c r="F42" s="186"/>
      <c r="G42" s="186"/>
      <c r="H42" s="186"/>
      <c r="I42" s="1">
        <v>34</v>
      </c>
      <c r="J42" s="5"/>
      <c r="K42" s="7"/>
    </row>
    <row r="43" spans="1:11">
      <c r="A43" s="185" t="s">
        <v>35</v>
      </c>
      <c r="B43" s="186"/>
      <c r="C43" s="186"/>
      <c r="D43" s="186"/>
      <c r="E43" s="186"/>
      <c r="F43" s="186"/>
      <c r="G43" s="186"/>
      <c r="H43" s="186"/>
      <c r="I43" s="1">
        <v>35</v>
      </c>
      <c r="J43" s="5">
        <v>0</v>
      </c>
      <c r="K43" s="7"/>
    </row>
    <row r="44" spans="1:11">
      <c r="A44" s="188" t="s">
        <v>69</v>
      </c>
      <c r="B44" s="189"/>
      <c r="C44" s="189"/>
      <c r="D44" s="189"/>
      <c r="E44" s="189"/>
      <c r="F44" s="189"/>
      <c r="G44" s="189"/>
      <c r="H44" s="189"/>
      <c r="I44" s="1">
        <v>36</v>
      </c>
      <c r="J44" s="58">
        <f ca="1">SUM(J39:J43)</f>
        <v>0</v>
      </c>
      <c r="K44" s="47">
        <f ca="1">SUM(K39:K43)</f>
        <v>0</v>
      </c>
    </row>
    <row r="45" spans="1:11">
      <c r="A45" s="188" t="s">
        <v>17</v>
      </c>
      <c r="B45" s="189"/>
      <c r="C45" s="189"/>
      <c r="D45" s="189"/>
      <c r="E45" s="189"/>
      <c r="F45" s="189"/>
      <c r="G45" s="189"/>
      <c r="H45" s="189"/>
      <c r="I45" s="1">
        <v>37</v>
      </c>
      <c r="J45" s="58">
        <f ca="1">IF(J38&gt;J44,J38-J44,0)</f>
        <v>0</v>
      </c>
      <c r="K45" s="47">
        <f ca="1">IF(K38&gt;K44,K38-K44,0)</f>
        <v>10820971</v>
      </c>
    </row>
    <row r="46" spans="1:11">
      <c r="A46" s="188" t="s">
        <v>18</v>
      </c>
      <c r="B46" s="189"/>
      <c r="C46" s="189"/>
      <c r="D46" s="189"/>
      <c r="E46" s="189"/>
      <c r="F46" s="189"/>
      <c r="G46" s="189"/>
      <c r="H46" s="189"/>
      <c r="I46" s="1">
        <v>38</v>
      </c>
      <c r="J46" s="58">
        <f ca="1">IF(J44&gt;J38,J44-J38,0)</f>
        <v>0</v>
      </c>
      <c r="K46" s="47">
        <f ca="1">IF(K44&gt;K38,K44-K38,0)</f>
        <v>0</v>
      </c>
    </row>
    <row r="47" spans="1:11">
      <c r="A47" s="185" t="s">
        <v>70</v>
      </c>
      <c r="B47" s="186"/>
      <c r="C47" s="186"/>
      <c r="D47" s="186"/>
      <c r="E47" s="186"/>
      <c r="F47" s="186"/>
      <c r="G47" s="186"/>
      <c r="H47" s="186"/>
      <c r="I47" s="1">
        <v>39</v>
      </c>
      <c r="J47" s="58">
        <f ca="1">IF(J19-J20+J32-J33+J45-J46&gt;0,J19-J20+J32-J33+J45-J46,0)</f>
        <v>1048431</v>
      </c>
      <c r="K47" s="47">
        <f ca="1">IF(K19-K20+K32-K33+K45-K46&gt;0,K19-K20+K32-K33+K45-K46,0)</f>
        <v>0</v>
      </c>
    </row>
    <row r="48" spans="1:11">
      <c r="A48" s="185" t="s">
        <v>71</v>
      </c>
      <c r="B48" s="186"/>
      <c r="C48" s="186"/>
      <c r="D48" s="186"/>
      <c r="E48" s="186"/>
      <c r="F48" s="186"/>
      <c r="G48" s="186"/>
      <c r="H48" s="186"/>
      <c r="I48" s="1">
        <v>40</v>
      </c>
      <c r="J48" s="58">
        <f ca="1">IF(J20-J19+J33-J32+J46-J45&gt;0,J20-J19+J33-J32+J46-J45,0)</f>
        <v>0</v>
      </c>
      <c r="K48" s="47">
        <f ca="1">IF(K20-K19+K33-K32+K46-K45&gt;0,K20-K19+K33-K32+K46-K45,0)</f>
        <v>381197</v>
      </c>
    </row>
    <row r="49" spans="1:11">
      <c r="A49" s="185" t="s">
        <v>161</v>
      </c>
      <c r="B49" s="186"/>
      <c r="C49" s="186"/>
      <c r="D49" s="186"/>
      <c r="E49" s="186"/>
      <c r="F49" s="186"/>
      <c r="G49" s="186"/>
      <c r="H49" s="186"/>
      <c r="I49" s="1">
        <v>41</v>
      </c>
      <c r="J49" s="5">
        <v>516381</v>
      </c>
      <c r="K49" s="7">
        <v>1564812</v>
      </c>
    </row>
    <row r="50" spans="1:11">
      <c r="A50" s="185" t="s">
        <v>175</v>
      </c>
      <c r="B50" s="186"/>
      <c r="C50" s="186"/>
      <c r="D50" s="186"/>
      <c r="E50" s="186"/>
      <c r="F50" s="186"/>
      <c r="G50" s="186"/>
      <c r="H50" s="186"/>
      <c r="I50" s="1">
        <v>42</v>
      </c>
      <c r="J50" s="5">
        <f ca="1">J45+J32+J19</f>
        <v>22352710</v>
      </c>
      <c r="K50" s="5">
        <f ca="1">K45+K32+K19</f>
        <v>17776534</v>
      </c>
    </row>
    <row r="51" spans="1:11">
      <c r="A51" s="185" t="s">
        <v>176</v>
      </c>
      <c r="B51" s="186"/>
      <c r="C51" s="186"/>
      <c r="D51" s="186"/>
      <c r="E51" s="186"/>
      <c r="F51" s="186"/>
      <c r="G51" s="186"/>
      <c r="H51" s="186"/>
      <c r="I51" s="1">
        <v>43</v>
      </c>
      <c r="J51" s="5">
        <f ca="1">J46+J20+J33</f>
        <v>21304279</v>
      </c>
      <c r="K51" s="5">
        <f ca="1">K46+K20+K33</f>
        <v>18157731</v>
      </c>
    </row>
    <row r="52" spans="1:11">
      <c r="A52" s="191" t="s">
        <v>177</v>
      </c>
      <c r="B52" s="192"/>
      <c r="C52" s="192"/>
      <c r="D52" s="192"/>
      <c r="E52" s="192"/>
      <c r="F52" s="192"/>
      <c r="G52" s="192"/>
      <c r="H52" s="192"/>
      <c r="I52" s="4">
        <v>44</v>
      </c>
      <c r="J52" s="59">
        <f ca="1">J49+J50-J51</f>
        <v>1564812</v>
      </c>
      <c r="K52" s="55">
        <f ca="1">K49+K50-K51</f>
        <v>1183615</v>
      </c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XFD1048576"/>
  </dataValidations>
  <pageMargins left="0.75" right="0.75" top="1" bottom="1" header="0.5" footer="0.5"/>
  <pageSetup scale="86" orientation="portrait"/>
  <headerFooter scaleWithDoc="1" alignWithMargins="0" differentFirst="0" differentOddEven="0"/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K54"/>
  <sheetViews>
    <sheetView zoomScale="110" view="pageBreakPreview" workbookViewId="0">
      <selection pane="topLeft" activeCell="A1" sqref="A1:IV65536"/>
    </sheetView>
  </sheetViews>
  <sheetFormatPr defaultColWidth="9.1640625" defaultRowHeight="13" baseColWidth="10"/>
  <cols>
    <col min="1" max="16384" width="9.16015625" style="46" customWidth="1"/>
  </cols>
  <sheetData>
    <row r="1" spans="1:11" ht="12.75" customHeight="1">
      <c r="A1" s="236" t="s">
        <v>197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44" t="s">
        <v>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>
      <c r="A3" s="243" t="s">
        <v>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25">
      <c r="A4" s="60" t="s">
        <v>59</v>
      </c>
      <c r="B4" s="60"/>
      <c r="C4" s="60"/>
      <c r="D4" s="60"/>
      <c r="E4" s="60"/>
      <c r="F4" s="60"/>
      <c r="G4" s="60"/>
      <c r="H4" s="60"/>
      <c r="I4" s="60" t="s">
        <v>279</v>
      </c>
      <c r="J4" s="61" t="s">
        <v>318</v>
      </c>
      <c r="K4" s="61" t="s">
        <v>319</v>
      </c>
    </row>
    <row r="5" spans="1:11">
      <c r="A5" s="242">
        <v>1</v>
      </c>
      <c r="B5" s="242"/>
      <c r="C5" s="242"/>
      <c r="D5" s="242"/>
      <c r="E5" s="242"/>
      <c r="F5" s="242"/>
      <c r="G5" s="242"/>
      <c r="H5" s="242"/>
      <c r="I5" s="66">
        <v>2</v>
      </c>
      <c r="J5" s="67" t="s">
        <v>283</v>
      </c>
      <c r="K5" s="67" t="s">
        <v>284</v>
      </c>
    </row>
    <row r="6" spans="1:11">
      <c r="A6" s="178" t="s">
        <v>156</v>
      </c>
      <c r="B6" s="179"/>
      <c r="C6" s="179"/>
      <c r="D6" s="179"/>
      <c r="E6" s="179"/>
      <c r="F6" s="179"/>
      <c r="G6" s="179"/>
      <c r="H6" s="179"/>
      <c r="I6" s="231"/>
      <c r="J6" s="231"/>
      <c r="K6" s="232"/>
    </row>
    <row r="7" spans="1:11">
      <c r="A7" s="185" t="s">
        <v>199</v>
      </c>
      <c r="B7" s="186"/>
      <c r="C7" s="186"/>
      <c r="D7" s="186"/>
      <c r="E7" s="186"/>
      <c r="F7" s="186"/>
      <c r="G7" s="186"/>
      <c r="H7" s="186"/>
      <c r="I7" s="1">
        <v>1</v>
      </c>
      <c r="J7" s="5"/>
      <c r="K7" s="7"/>
    </row>
    <row r="8" spans="1:11">
      <c r="A8" s="185" t="s">
        <v>119</v>
      </c>
      <c r="B8" s="186"/>
      <c r="C8" s="186"/>
      <c r="D8" s="186"/>
      <c r="E8" s="186"/>
      <c r="F8" s="186"/>
      <c r="G8" s="186"/>
      <c r="H8" s="186"/>
      <c r="I8" s="1">
        <v>2</v>
      </c>
      <c r="J8" s="5"/>
      <c r="K8" s="7"/>
    </row>
    <row r="9" spans="1:11">
      <c r="A9" s="185" t="s">
        <v>120</v>
      </c>
      <c r="B9" s="186"/>
      <c r="C9" s="186"/>
      <c r="D9" s="186"/>
      <c r="E9" s="186"/>
      <c r="F9" s="186"/>
      <c r="G9" s="186"/>
      <c r="H9" s="186"/>
      <c r="I9" s="1">
        <v>3</v>
      </c>
      <c r="J9" s="5"/>
      <c r="K9" s="7"/>
    </row>
    <row r="10" spans="1:11">
      <c r="A10" s="185" t="s">
        <v>121</v>
      </c>
      <c r="B10" s="186"/>
      <c r="C10" s="186"/>
      <c r="D10" s="186"/>
      <c r="E10" s="186"/>
      <c r="F10" s="186"/>
      <c r="G10" s="186"/>
      <c r="H10" s="186"/>
      <c r="I10" s="1">
        <v>4</v>
      </c>
      <c r="J10" s="5"/>
      <c r="K10" s="7"/>
    </row>
    <row r="11" spans="1:11">
      <c r="A11" s="185" t="s">
        <v>122</v>
      </c>
      <c r="B11" s="186"/>
      <c r="C11" s="186"/>
      <c r="D11" s="186"/>
      <c r="E11" s="186"/>
      <c r="F11" s="186"/>
      <c r="G11" s="186"/>
      <c r="H11" s="186"/>
      <c r="I11" s="1">
        <v>5</v>
      </c>
      <c r="J11" s="5"/>
      <c r="K11" s="7"/>
    </row>
    <row r="12" spans="1:11">
      <c r="A12" s="188" t="s">
        <v>198</v>
      </c>
      <c r="B12" s="189"/>
      <c r="C12" s="189"/>
      <c r="D12" s="189"/>
      <c r="E12" s="189"/>
      <c r="F12" s="189"/>
      <c r="G12" s="189"/>
      <c r="H12" s="189"/>
      <c r="I12" s="1">
        <v>6</v>
      </c>
      <c r="J12" s="58">
        <f ca="1">SUM(J7:J11)</f>
        <v>0</v>
      </c>
      <c r="K12" s="47">
        <f ca="1">SUM(K7:K11)</f>
        <v>0</v>
      </c>
    </row>
    <row r="13" spans="1:11">
      <c r="A13" s="185" t="s">
        <v>123</v>
      </c>
      <c r="B13" s="186"/>
      <c r="C13" s="186"/>
      <c r="D13" s="186"/>
      <c r="E13" s="186"/>
      <c r="F13" s="186"/>
      <c r="G13" s="186"/>
      <c r="H13" s="186"/>
      <c r="I13" s="1">
        <v>7</v>
      </c>
      <c r="J13" s="5"/>
      <c r="K13" s="7"/>
    </row>
    <row r="14" spans="1:11">
      <c r="A14" s="185" t="s">
        <v>124</v>
      </c>
      <c r="B14" s="186"/>
      <c r="C14" s="186"/>
      <c r="D14" s="186"/>
      <c r="E14" s="186"/>
      <c r="F14" s="186"/>
      <c r="G14" s="186"/>
      <c r="H14" s="186"/>
      <c r="I14" s="1">
        <v>8</v>
      </c>
      <c r="J14" s="5"/>
      <c r="K14" s="7"/>
    </row>
    <row r="15" spans="1:11">
      <c r="A15" s="185" t="s">
        <v>125</v>
      </c>
      <c r="B15" s="186"/>
      <c r="C15" s="186"/>
      <c r="D15" s="186"/>
      <c r="E15" s="186"/>
      <c r="F15" s="186"/>
      <c r="G15" s="186"/>
      <c r="H15" s="186"/>
      <c r="I15" s="1">
        <v>9</v>
      </c>
      <c r="J15" s="5"/>
      <c r="K15" s="7"/>
    </row>
    <row r="16" spans="1:11">
      <c r="A16" s="185" t="s">
        <v>126</v>
      </c>
      <c r="B16" s="186"/>
      <c r="C16" s="186"/>
      <c r="D16" s="186"/>
      <c r="E16" s="186"/>
      <c r="F16" s="186"/>
      <c r="G16" s="186"/>
      <c r="H16" s="186"/>
      <c r="I16" s="1">
        <v>10</v>
      </c>
      <c r="J16" s="5"/>
      <c r="K16" s="7"/>
    </row>
    <row r="17" spans="1:11">
      <c r="A17" s="185" t="s">
        <v>127</v>
      </c>
      <c r="B17" s="186"/>
      <c r="C17" s="186"/>
      <c r="D17" s="186"/>
      <c r="E17" s="186"/>
      <c r="F17" s="186"/>
      <c r="G17" s="186"/>
      <c r="H17" s="186"/>
      <c r="I17" s="1">
        <v>11</v>
      </c>
      <c r="J17" s="5"/>
      <c r="K17" s="7"/>
    </row>
    <row r="18" spans="1:11">
      <c r="A18" s="185" t="s">
        <v>128</v>
      </c>
      <c r="B18" s="186"/>
      <c r="C18" s="186"/>
      <c r="D18" s="186"/>
      <c r="E18" s="186"/>
      <c r="F18" s="186"/>
      <c r="G18" s="186"/>
      <c r="H18" s="186"/>
      <c r="I18" s="1">
        <v>12</v>
      </c>
      <c r="J18" s="5"/>
      <c r="K18" s="7"/>
    </row>
    <row r="19" spans="1:11">
      <c r="A19" s="188" t="s">
        <v>47</v>
      </c>
      <c r="B19" s="189"/>
      <c r="C19" s="189"/>
      <c r="D19" s="189"/>
      <c r="E19" s="189"/>
      <c r="F19" s="189"/>
      <c r="G19" s="189"/>
      <c r="H19" s="189"/>
      <c r="I19" s="1">
        <v>13</v>
      </c>
      <c r="J19" s="58">
        <f ca="1">SUM(J13:J18)</f>
        <v>0</v>
      </c>
      <c r="K19" s="47">
        <f ca="1">SUM(K13:K18)</f>
        <v>0</v>
      </c>
    </row>
    <row r="20" spans="1:11">
      <c r="A20" s="188" t="s">
        <v>108</v>
      </c>
      <c r="B20" s="240"/>
      <c r="C20" s="240"/>
      <c r="D20" s="240"/>
      <c r="E20" s="240"/>
      <c r="F20" s="240"/>
      <c r="G20" s="240"/>
      <c r="H20" s="241"/>
      <c r="I20" s="1">
        <v>14</v>
      </c>
      <c r="J20" s="58">
        <f ca="1">IF(J12&gt;J19,J12-J19,0)</f>
        <v>0</v>
      </c>
      <c r="K20" s="47">
        <f ca="1">IF(K12&gt;K19,K12-K19,0)</f>
        <v>0</v>
      </c>
    </row>
    <row r="21" spans="1:11">
      <c r="A21" s="200" t="s">
        <v>109</v>
      </c>
      <c r="B21" s="238"/>
      <c r="C21" s="238"/>
      <c r="D21" s="238"/>
      <c r="E21" s="238"/>
      <c r="F21" s="238"/>
      <c r="G21" s="238"/>
      <c r="H21" s="239"/>
      <c r="I21" s="1">
        <v>15</v>
      </c>
      <c r="J21" s="58">
        <f ca="1">IF(J19&gt;J12,J19-J12,0)</f>
        <v>0</v>
      </c>
      <c r="K21" s="47">
        <f ca="1">IF(K19&gt;K12,K19-K12,0)</f>
        <v>0</v>
      </c>
    </row>
    <row r="22" spans="1:11">
      <c r="A22" s="178" t="s">
        <v>159</v>
      </c>
      <c r="B22" s="179"/>
      <c r="C22" s="179"/>
      <c r="D22" s="179"/>
      <c r="E22" s="179"/>
      <c r="F22" s="179"/>
      <c r="G22" s="179"/>
      <c r="H22" s="179"/>
      <c r="I22" s="231"/>
      <c r="J22" s="231"/>
      <c r="K22" s="232"/>
    </row>
    <row r="23" spans="1:11">
      <c r="A23" s="185" t="s">
        <v>165</v>
      </c>
      <c r="B23" s="186"/>
      <c r="C23" s="186"/>
      <c r="D23" s="186"/>
      <c r="E23" s="186"/>
      <c r="F23" s="186"/>
      <c r="G23" s="186"/>
      <c r="H23" s="186"/>
      <c r="I23" s="1">
        <v>16</v>
      </c>
      <c r="J23" s="5"/>
      <c r="K23" s="7"/>
    </row>
    <row r="24" spans="1:11">
      <c r="A24" s="185" t="s">
        <v>166</v>
      </c>
      <c r="B24" s="186"/>
      <c r="C24" s="186"/>
      <c r="D24" s="186"/>
      <c r="E24" s="186"/>
      <c r="F24" s="186"/>
      <c r="G24" s="186"/>
      <c r="H24" s="186"/>
      <c r="I24" s="1">
        <v>17</v>
      </c>
      <c r="J24" s="5"/>
      <c r="K24" s="7"/>
    </row>
    <row r="25" spans="1:11">
      <c r="A25" s="185" t="s">
        <v>320</v>
      </c>
      <c r="B25" s="186"/>
      <c r="C25" s="186"/>
      <c r="D25" s="186"/>
      <c r="E25" s="186"/>
      <c r="F25" s="186"/>
      <c r="G25" s="186"/>
      <c r="H25" s="186"/>
      <c r="I25" s="1">
        <v>18</v>
      </c>
      <c r="J25" s="5"/>
      <c r="K25" s="7"/>
    </row>
    <row r="26" spans="1:11">
      <c r="A26" s="185" t="s">
        <v>321</v>
      </c>
      <c r="B26" s="186"/>
      <c r="C26" s="186"/>
      <c r="D26" s="186"/>
      <c r="E26" s="186"/>
      <c r="F26" s="186"/>
      <c r="G26" s="186"/>
      <c r="H26" s="186"/>
      <c r="I26" s="1">
        <v>19</v>
      </c>
      <c r="J26" s="5"/>
      <c r="K26" s="7"/>
    </row>
    <row r="27" spans="1:11">
      <c r="A27" s="185" t="s">
        <v>167</v>
      </c>
      <c r="B27" s="186"/>
      <c r="C27" s="186"/>
      <c r="D27" s="186"/>
      <c r="E27" s="186"/>
      <c r="F27" s="186"/>
      <c r="G27" s="186"/>
      <c r="H27" s="186"/>
      <c r="I27" s="1">
        <v>20</v>
      </c>
      <c r="J27" s="5"/>
      <c r="K27" s="7"/>
    </row>
    <row r="28" spans="1:11">
      <c r="A28" s="188" t="s">
        <v>114</v>
      </c>
      <c r="B28" s="189"/>
      <c r="C28" s="189"/>
      <c r="D28" s="189"/>
      <c r="E28" s="189"/>
      <c r="F28" s="189"/>
      <c r="G28" s="189"/>
      <c r="H28" s="189"/>
      <c r="I28" s="1">
        <v>21</v>
      </c>
      <c r="J28" s="58">
        <f ca="1">SUM(J23:J27)</f>
        <v>0</v>
      </c>
      <c r="K28" s="47">
        <f ca="1">SUM(K23:K27)</f>
        <v>0</v>
      </c>
    </row>
    <row r="29" spans="1:11">
      <c r="A29" s="185" t="s">
        <v>2</v>
      </c>
      <c r="B29" s="186"/>
      <c r="C29" s="186"/>
      <c r="D29" s="186"/>
      <c r="E29" s="186"/>
      <c r="F29" s="186"/>
      <c r="G29" s="186"/>
      <c r="H29" s="186"/>
      <c r="I29" s="1">
        <v>22</v>
      </c>
      <c r="J29" s="5"/>
      <c r="K29" s="7"/>
    </row>
    <row r="30" spans="1:11">
      <c r="A30" s="185" t="s">
        <v>3</v>
      </c>
      <c r="B30" s="186"/>
      <c r="C30" s="186"/>
      <c r="D30" s="186"/>
      <c r="E30" s="186"/>
      <c r="F30" s="186"/>
      <c r="G30" s="186"/>
      <c r="H30" s="186"/>
      <c r="I30" s="1">
        <v>23</v>
      </c>
      <c r="J30" s="5"/>
      <c r="K30" s="7"/>
    </row>
    <row r="31" spans="1:11">
      <c r="A31" s="185" t="s">
        <v>4</v>
      </c>
      <c r="B31" s="186"/>
      <c r="C31" s="186"/>
      <c r="D31" s="186"/>
      <c r="E31" s="186"/>
      <c r="F31" s="186"/>
      <c r="G31" s="186"/>
      <c r="H31" s="186"/>
      <c r="I31" s="1">
        <v>24</v>
      </c>
      <c r="J31" s="5"/>
      <c r="K31" s="7"/>
    </row>
    <row r="32" spans="1:11">
      <c r="A32" s="188" t="s">
        <v>48</v>
      </c>
      <c r="B32" s="189"/>
      <c r="C32" s="189"/>
      <c r="D32" s="189"/>
      <c r="E32" s="189"/>
      <c r="F32" s="189"/>
      <c r="G32" s="189"/>
      <c r="H32" s="189"/>
      <c r="I32" s="1">
        <v>25</v>
      </c>
      <c r="J32" s="58">
        <f ca="1">SUM(J29:J31)</f>
        <v>0</v>
      </c>
      <c r="K32" s="47">
        <f ca="1">SUM(K29:K31)</f>
        <v>0</v>
      </c>
    </row>
    <row r="33" spans="1:11">
      <c r="A33" s="188" t="s">
        <v>110</v>
      </c>
      <c r="B33" s="189"/>
      <c r="C33" s="189"/>
      <c r="D33" s="189"/>
      <c r="E33" s="189"/>
      <c r="F33" s="189"/>
      <c r="G33" s="189"/>
      <c r="H33" s="189"/>
      <c r="I33" s="1">
        <v>26</v>
      </c>
      <c r="J33" s="58">
        <f ca="1">IF(J28&gt;J32,J28-J32,0)</f>
        <v>0</v>
      </c>
      <c r="K33" s="47">
        <f ca="1">IF(K28&gt;K32,K28-K32,0)</f>
        <v>0</v>
      </c>
    </row>
    <row r="34" spans="1:11">
      <c r="A34" s="188" t="s">
        <v>111</v>
      </c>
      <c r="B34" s="189"/>
      <c r="C34" s="189"/>
      <c r="D34" s="189"/>
      <c r="E34" s="189"/>
      <c r="F34" s="189"/>
      <c r="G34" s="189"/>
      <c r="H34" s="189"/>
      <c r="I34" s="1">
        <v>27</v>
      </c>
      <c r="J34" s="58">
        <f ca="1">IF(J32&gt;J28,J32-J28,0)</f>
        <v>0</v>
      </c>
      <c r="K34" s="47">
        <f ca="1">IF(K32&gt;K28,K32-K28,0)</f>
        <v>0</v>
      </c>
    </row>
    <row r="35" spans="1:11">
      <c r="A35" s="178" t="s">
        <v>160</v>
      </c>
      <c r="B35" s="179"/>
      <c r="C35" s="179"/>
      <c r="D35" s="179"/>
      <c r="E35" s="179"/>
      <c r="F35" s="179"/>
      <c r="G35" s="179"/>
      <c r="H35" s="179"/>
      <c r="I35" s="231">
        <v>0</v>
      </c>
      <c r="J35" s="231"/>
      <c r="K35" s="232"/>
    </row>
    <row r="36" spans="1:11">
      <c r="A36" s="185" t="s">
        <v>174</v>
      </c>
      <c r="B36" s="186"/>
      <c r="C36" s="186"/>
      <c r="D36" s="186"/>
      <c r="E36" s="186"/>
      <c r="F36" s="186"/>
      <c r="G36" s="186"/>
      <c r="H36" s="186"/>
      <c r="I36" s="1">
        <v>28</v>
      </c>
      <c r="J36" s="5"/>
      <c r="K36" s="7"/>
    </row>
    <row r="37" spans="1:11">
      <c r="A37" s="185" t="s">
        <v>29</v>
      </c>
      <c r="B37" s="186"/>
      <c r="C37" s="186"/>
      <c r="D37" s="186"/>
      <c r="E37" s="186"/>
      <c r="F37" s="186"/>
      <c r="G37" s="186"/>
      <c r="H37" s="186"/>
      <c r="I37" s="1">
        <v>29</v>
      </c>
      <c r="J37" s="5"/>
      <c r="K37" s="7"/>
    </row>
    <row r="38" spans="1:11">
      <c r="A38" s="185" t="s">
        <v>30</v>
      </c>
      <c r="B38" s="186"/>
      <c r="C38" s="186"/>
      <c r="D38" s="186"/>
      <c r="E38" s="186"/>
      <c r="F38" s="186"/>
      <c r="G38" s="186"/>
      <c r="H38" s="186"/>
      <c r="I38" s="1">
        <v>30</v>
      </c>
      <c r="J38" s="5"/>
      <c r="K38" s="7"/>
    </row>
    <row r="39" spans="1:11">
      <c r="A39" s="188" t="s">
        <v>49</v>
      </c>
      <c r="B39" s="189"/>
      <c r="C39" s="189"/>
      <c r="D39" s="189"/>
      <c r="E39" s="189"/>
      <c r="F39" s="189"/>
      <c r="G39" s="189"/>
      <c r="H39" s="189"/>
      <c r="I39" s="1">
        <v>31</v>
      </c>
      <c r="J39" s="58">
        <f ca="1">SUM(J36:J38)</f>
        <v>0</v>
      </c>
      <c r="K39" s="47">
        <f ca="1">SUM(K36:K38)</f>
        <v>0</v>
      </c>
    </row>
    <row r="40" spans="1:11">
      <c r="A40" s="185" t="s">
        <v>31</v>
      </c>
      <c r="B40" s="186"/>
      <c r="C40" s="186"/>
      <c r="D40" s="186"/>
      <c r="E40" s="186"/>
      <c r="F40" s="186"/>
      <c r="G40" s="186"/>
      <c r="H40" s="186"/>
      <c r="I40" s="1">
        <v>32</v>
      </c>
      <c r="J40" s="5"/>
      <c r="K40" s="7"/>
    </row>
    <row r="41" spans="1:11">
      <c r="A41" s="185" t="s">
        <v>32</v>
      </c>
      <c r="B41" s="186"/>
      <c r="C41" s="186"/>
      <c r="D41" s="186"/>
      <c r="E41" s="186"/>
      <c r="F41" s="186"/>
      <c r="G41" s="186"/>
      <c r="H41" s="186"/>
      <c r="I41" s="1">
        <v>33</v>
      </c>
      <c r="J41" s="5"/>
      <c r="K41" s="7"/>
    </row>
    <row r="42" spans="1:11">
      <c r="A42" s="185" t="s">
        <v>33</v>
      </c>
      <c r="B42" s="186"/>
      <c r="C42" s="186"/>
      <c r="D42" s="186"/>
      <c r="E42" s="186"/>
      <c r="F42" s="186"/>
      <c r="G42" s="186"/>
      <c r="H42" s="186"/>
      <c r="I42" s="1">
        <v>34</v>
      </c>
      <c r="J42" s="5"/>
      <c r="K42" s="7"/>
    </row>
    <row r="43" spans="1:11">
      <c r="A43" s="185" t="s">
        <v>34</v>
      </c>
      <c r="B43" s="186"/>
      <c r="C43" s="186"/>
      <c r="D43" s="186"/>
      <c r="E43" s="186"/>
      <c r="F43" s="186"/>
      <c r="G43" s="186"/>
      <c r="H43" s="186"/>
      <c r="I43" s="1">
        <v>35</v>
      </c>
      <c r="J43" s="5"/>
      <c r="K43" s="7"/>
    </row>
    <row r="44" spans="1:11">
      <c r="A44" s="185" t="s">
        <v>35</v>
      </c>
      <c r="B44" s="186"/>
      <c r="C44" s="186"/>
      <c r="D44" s="186"/>
      <c r="E44" s="186"/>
      <c r="F44" s="186"/>
      <c r="G44" s="186"/>
      <c r="H44" s="186"/>
      <c r="I44" s="1">
        <v>36</v>
      </c>
      <c r="J44" s="5"/>
      <c r="K44" s="7"/>
    </row>
    <row r="45" spans="1:11">
      <c r="A45" s="188" t="s">
        <v>148</v>
      </c>
      <c r="B45" s="189"/>
      <c r="C45" s="189"/>
      <c r="D45" s="189"/>
      <c r="E45" s="189"/>
      <c r="F45" s="189"/>
      <c r="G45" s="189"/>
      <c r="H45" s="189"/>
      <c r="I45" s="1">
        <v>37</v>
      </c>
      <c r="J45" s="58">
        <f ca="1">SUM(J40:J44)</f>
        <v>0</v>
      </c>
      <c r="K45" s="47">
        <f ca="1">SUM(K40:K44)</f>
        <v>0</v>
      </c>
    </row>
    <row r="46" spans="1:11">
      <c r="A46" s="188" t="s">
        <v>162</v>
      </c>
      <c r="B46" s="189"/>
      <c r="C46" s="189"/>
      <c r="D46" s="189"/>
      <c r="E46" s="189"/>
      <c r="F46" s="189"/>
      <c r="G46" s="189"/>
      <c r="H46" s="189"/>
      <c r="I46" s="1">
        <v>38</v>
      </c>
      <c r="J46" s="58">
        <f ca="1">IF(J39&gt;J45,J39-J45,0)</f>
        <v>0</v>
      </c>
      <c r="K46" s="47">
        <f ca="1">IF(K39&gt;K45,K39-K45,0)</f>
        <v>0</v>
      </c>
    </row>
    <row r="47" spans="1:11">
      <c r="A47" s="188" t="s">
        <v>163</v>
      </c>
      <c r="B47" s="189"/>
      <c r="C47" s="189"/>
      <c r="D47" s="189"/>
      <c r="E47" s="189"/>
      <c r="F47" s="189"/>
      <c r="G47" s="189"/>
      <c r="H47" s="189"/>
      <c r="I47" s="1">
        <v>39</v>
      </c>
      <c r="J47" s="58">
        <f ca="1">IF(J45&gt;J39,J45-J39,0)</f>
        <v>0</v>
      </c>
      <c r="K47" s="47">
        <f ca="1">IF(K45&gt;K39,K45-K39,0)</f>
        <v>0</v>
      </c>
    </row>
    <row r="48" spans="1:11">
      <c r="A48" s="188" t="s">
        <v>149</v>
      </c>
      <c r="B48" s="189"/>
      <c r="C48" s="189"/>
      <c r="D48" s="189"/>
      <c r="E48" s="189"/>
      <c r="F48" s="189"/>
      <c r="G48" s="189"/>
      <c r="H48" s="189"/>
      <c r="I48" s="1">
        <v>40</v>
      </c>
      <c r="J48" s="58">
        <f ca="1">IF(J20-J21+J33-J34+J46-J47&gt;0,J20-J21+J33-J34+J46-J47,0)</f>
        <v>0</v>
      </c>
      <c r="K48" s="47">
        <f ca="1">IF(K20-K21+K33-K34+K46-K47&gt;0,K20-K21+K33-K34+K46-K47,0)</f>
        <v>0</v>
      </c>
    </row>
    <row r="49" spans="1:11">
      <c r="A49" s="188" t="s">
        <v>15</v>
      </c>
      <c r="B49" s="189"/>
      <c r="C49" s="189"/>
      <c r="D49" s="189"/>
      <c r="E49" s="189"/>
      <c r="F49" s="189"/>
      <c r="G49" s="189"/>
      <c r="H49" s="189"/>
      <c r="I49" s="1">
        <v>41</v>
      </c>
      <c r="J49" s="58">
        <f ca="1">IF(J21-J20+J34-J33+J47-J46&gt;0,J21-J20+J34-J33+J47-J46,0)</f>
        <v>0</v>
      </c>
      <c r="K49" s="47">
        <f ca="1">IF(K21-K20+K34-K33+K47-K46&gt;0,K21-K20+K34-K33+K47-K46,0)</f>
        <v>0</v>
      </c>
    </row>
    <row r="50" spans="1:11">
      <c r="A50" s="188" t="s">
        <v>161</v>
      </c>
      <c r="B50" s="189"/>
      <c r="C50" s="189"/>
      <c r="D50" s="189"/>
      <c r="E50" s="189"/>
      <c r="F50" s="189"/>
      <c r="G50" s="189"/>
      <c r="H50" s="189"/>
      <c r="I50" s="1">
        <v>42</v>
      </c>
      <c r="J50" s="5"/>
      <c r="K50" s="7"/>
    </row>
    <row r="51" spans="1:11">
      <c r="A51" s="188" t="s">
        <v>175</v>
      </c>
      <c r="B51" s="189"/>
      <c r="C51" s="189"/>
      <c r="D51" s="189"/>
      <c r="E51" s="189"/>
      <c r="F51" s="189"/>
      <c r="G51" s="189"/>
      <c r="H51" s="189"/>
      <c r="I51" s="1">
        <v>43</v>
      </c>
      <c r="J51" s="5"/>
      <c r="K51" s="7"/>
    </row>
    <row r="52" spans="1:11">
      <c r="A52" s="188" t="s">
        <v>176</v>
      </c>
      <c r="B52" s="189"/>
      <c r="C52" s="189"/>
      <c r="D52" s="189"/>
      <c r="E52" s="189"/>
      <c r="F52" s="189"/>
      <c r="G52" s="189"/>
      <c r="H52" s="189"/>
      <c r="I52" s="1">
        <v>44</v>
      </c>
      <c r="J52" s="5"/>
      <c r="K52" s="7"/>
    </row>
    <row r="53" spans="1:11">
      <c r="A53" s="200" t="s">
        <v>177</v>
      </c>
      <c r="B53" s="201"/>
      <c r="C53" s="201"/>
      <c r="D53" s="201"/>
      <c r="E53" s="201"/>
      <c r="F53" s="201"/>
      <c r="G53" s="201"/>
      <c r="H53" s="201"/>
      <c r="I53" s="4">
        <v>45</v>
      </c>
      <c r="J53" s="59">
        <f ca="1">J50+J51-J52</f>
        <v>0</v>
      </c>
      <c r="K53" s="55">
        <f ca="1">K50+K51-K52</f>
        <v>0</v>
      </c>
    </row>
    <row r="54" spans="1:11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XFD1048576"/>
  </dataValidations>
  <pageMargins left="0.75" right="0.75" top="1" bottom="1" header="0.5" footer="0.5"/>
  <pageSetup scale="87" orientation="portrait"/>
  <headerFooter scaleWithDoc="1" alignWithMargins="0" differentFirst="0" differentOddEven="0"/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25"/>
  <sheetViews>
    <sheetView zoomScale="125" view="pageBreakPreview" workbookViewId="0">
      <selection pane="topLeft" activeCell="K17" sqref="K17"/>
    </sheetView>
  </sheetViews>
  <sheetFormatPr defaultColWidth="9.1640625" defaultRowHeight="13" baseColWidth="10"/>
  <cols>
    <col min="1" max="4" width="9.16015625" style="70" customWidth="1"/>
    <col min="5" max="5" width="10.16015625" style="70" bestFit="1" customWidth="1"/>
    <col min="6" max="16384" width="9.16015625" style="70" customWidth="1"/>
  </cols>
  <sheetData>
    <row r="1" spans="1:12">
      <c r="A1" s="41" t="s">
        <v>281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6">
      <c r="A2" s="41"/>
      <c r="B2" s="68"/>
      <c r="C2" s="42" t="s">
        <v>282</v>
      </c>
      <c r="D2" s="42"/>
      <c r="E2" s="71">
        <v>43101</v>
      </c>
      <c r="F2" s="42" t="s">
        <v>250</v>
      </c>
      <c r="G2" s="71">
        <v>43373</v>
      </c>
      <c r="H2" s="245"/>
      <c r="I2" s="68"/>
      <c r="J2" s="68"/>
      <c r="K2" s="68"/>
      <c r="L2" s="72"/>
    </row>
    <row r="3" spans="1:11" ht="25">
      <c r="A3" s="60" t="s">
        <v>59</v>
      </c>
      <c r="B3" s="60"/>
      <c r="C3" s="60"/>
      <c r="D3" s="60"/>
      <c r="E3" s="60"/>
      <c r="F3" s="60"/>
      <c r="G3" s="60"/>
      <c r="H3" s="60"/>
      <c r="I3" s="60" t="s">
        <v>279</v>
      </c>
      <c r="J3" s="61" t="s">
        <v>150</v>
      </c>
      <c r="K3" s="61" t="s">
        <v>151</v>
      </c>
    </row>
    <row r="4" spans="1:11">
      <c r="A4" s="63">
        <v>1</v>
      </c>
      <c r="B4" s="63"/>
      <c r="C4" s="63"/>
      <c r="D4" s="63"/>
      <c r="E4" s="63"/>
      <c r="F4" s="63"/>
      <c r="G4" s="63"/>
      <c r="H4" s="63"/>
      <c r="I4" s="73">
        <v>2</v>
      </c>
      <c r="J4" s="63" t="s">
        <v>283</v>
      </c>
      <c r="K4" s="63" t="s">
        <v>284</v>
      </c>
    </row>
    <row r="5" spans="1:11">
      <c r="A5" s="185" t="s">
        <v>285</v>
      </c>
      <c r="B5" s="186"/>
      <c r="C5" s="186"/>
      <c r="D5" s="186"/>
      <c r="E5" s="186"/>
      <c r="F5" s="186"/>
      <c r="G5" s="186"/>
      <c r="H5" s="186"/>
      <c r="I5" s="1">
        <v>1</v>
      </c>
      <c r="J5" s="6">
        <v>76248000</v>
      </c>
      <c r="K5" s="6">
        <v>76248000</v>
      </c>
    </row>
    <row r="6" spans="1:11">
      <c r="A6" s="185" t="s">
        <v>286</v>
      </c>
      <c r="B6" s="186"/>
      <c r="C6" s="186"/>
      <c r="D6" s="186"/>
      <c r="E6" s="186"/>
      <c r="F6" s="186"/>
      <c r="G6" s="186"/>
      <c r="H6" s="186"/>
      <c r="I6" s="1">
        <v>2</v>
      </c>
      <c r="J6" s="7"/>
      <c r="K6" s="7"/>
    </row>
    <row r="7" spans="1:11">
      <c r="A7" s="185" t="s">
        <v>287</v>
      </c>
      <c r="B7" s="186"/>
      <c r="C7" s="186"/>
      <c r="D7" s="186"/>
      <c r="E7" s="186"/>
      <c r="F7" s="186"/>
      <c r="G7" s="186"/>
      <c r="H7" s="186"/>
      <c r="I7" s="1">
        <v>3</v>
      </c>
      <c r="J7" s="7">
        <v>3357629</v>
      </c>
      <c r="K7" s="7">
        <v>3357629</v>
      </c>
    </row>
    <row r="8" spans="1:11">
      <c r="A8" s="185" t="s">
        <v>288</v>
      </c>
      <c r="B8" s="186"/>
      <c r="C8" s="186"/>
      <c r="D8" s="186"/>
      <c r="E8" s="186"/>
      <c r="F8" s="186"/>
      <c r="G8" s="186"/>
      <c r="H8" s="186"/>
      <c r="I8" s="1">
        <v>4</v>
      </c>
      <c r="J8" s="7">
        <v>-6220087</v>
      </c>
      <c r="K8" s="7">
        <v>-7164126</v>
      </c>
    </row>
    <row r="9" spans="1:11">
      <c r="A9" s="185" t="s">
        <v>289</v>
      </c>
      <c r="B9" s="186"/>
      <c r="C9" s="186"/>
      <c r="D9" s="186"/>
      <c r="E9" s="186"/>
      <c r="F9" s="186"/>
      <c r="G9" s="186"/>
      <c r="H9" s="186"/>
      <c r="I9" s="1">
        <v>5</v>
      </c>
      <c r="J9" s="7">
        <v>-474610</v>
      </c>
      <c r="K9" s="7">
        <v>-95169</v>
      </c>
    </row>
    <row r="10" spans="1:11">
      <c r="A10" s="185" t="s">
        <v>290</v>
      </c>
      <c r="B10" s="186"/>
      <c r="C10" s="186"/>
      <c r="D10" s="186"/>
      <c r="E10" s="186"/>
      <c r="F10" s="186"/>
      <c r="G10" s="186"/>
      <c r="H10" s="186"/>
      <c r="I10" s="1">
        <v>6</v>
      </c>
      <c r="J10" s="7">
        <v>0</v>
      </c>
      <c r="K10" s="7"/>
    </row>
    <row r="11" spans="1:11">
      <c r="A11" s="185" t="s">
        <v>291</v>
      </c>
      <c r="B11" s="186"/>
      <c r="C11" s="186"/>
      <c r="D11" s="186"/>
      <c r="E11" s="186"/>
      <c r="F11" s="186"/>
      <c r="G11" s="186"/>
      <c r="H11" s="186"/>
      <c r="I11" s="1">
        <v>7</v>
      </c>
      <c r="J11" s="7"/>
      <c r="K11" s="7"/>
    </row>
    <row r="12" spans="1:11">
      <c r="A12" s="185" t="s">
        <v>292</v>
      </c>
      <c r="B12" s="186"/>
      <c r="C12" s="186"/>
      <c r="D12" s="186"/>
      <c r="E12" s="186"/>
      <c r="F12" s="186"/>
      <c r="G12" s="186"/>
      <c r="H12" s="186"/>
      <c r="I12" s="1">
        <v>8</v>
      </c>
      <c r="J12" s="7">
        <v>-430465</v>
      </c>
      <c r="K12" s="7">
        <v>-908394</v>
      </c>
    </row>
    <row r="13" spans="1:11">
      <c r="A13" s="185" t="s">
        <v>293</v>
      </c>
      <c r="B13" s="186"/>
      <c r="C13" s="186"/>
      <c r="D13" s="186"/>
      <c r="E13" s="186"/>
      <c r="F13" s="186"/>
      <c r="G13" s="186"/>
      <c r="H13" s="186"/>
      <c r="I13" s="1">
        <v>9</v>
      </c>
      <c r="J13" s="7"/>
      <c r="K13" s="7"/>
    </row>
    <row r="14" spans="1:11">
      <c r="A14" s="188" t="s">
        <v>294</v>
      </c>
      <c r="B14" s="189"/>
      <c r="C14" s="189"/>
      <c r="D14" s="189"/>
      <c r="E14" s="189"/>
      <c r="F14" s="189"/>
      <c r="G14" s="189"/>
      <c r="H14" s="189"/>
      <c r="I14" s="1">
        <v>10</v>
      </c>
      <c r="J14" s="47">
        <f ca="1">SUM(J5:J13)</f>
        <v>72480467</v>
      </c>
      <c r="K14" s="47">
        <f ca="1">SUM(K5:K13)</f>
        <v>71437940</v>
      </c>
    </row>
    <row r="15" spans="1:11">
      <c r="A15" s="185" t="s">
        <v>295</v>
      </c>
      <c r="B15" s="186"/>
      <c r="C15" s="186"/>
      <c r="D15" s="186"/>
      <c r="E15" s="186"/>
      <c r="F15" s="186"/>
      <c r="G15" s="186"/>
      <c r="H15" s="186"/>
      <c r="I15" s="1">
        <v>11</v>
      </c>
      <c r="J15" s="7"/>
      <c r="K15" s="7"/>
    </row>
    <row r="16" spans="1:11">
      <c r="A16" s="185" t="s">
        <v>296</v>
      </c>
      <c r="B16" s="186"/>
      <c r="C16" s="186"/>
      <c r="D16" s="186"/>
      <c r="E16" s="186"/>
      <c r="F16" s="186"/>
      <c r="G16" s="186"/>
      <c r="H16" s="186"/>
      <c r="I16" s="1">
        <v>12</v>
      </c>
      <c r="J16" s="7"/>
      <c r="K16" s="7"/>
    </row>
    <row r="17" spans="1:11">
      <c r="A17" s="185" t="s">
        <v>297</v>
      </c>
      <c r="B17" s="186"/>
      <c r="C17" s="186"/>
      <c r="D17" s="186"/>
      <c r="E17" s="186"/>
      <c r="F17" s="186"/>
      <c r="G17" s="186"/>
      <c r="H17" s="186"/>
      <c r="I17" s="1">
        <v>13</v>
      </c>
      <c r="J17" s="7"/>
      <c r="K17" s="7"/>
    </row>
    <row r="18" spans="1:11">
      <c r="A18" s="185" t="s">
        <v>298</v>
      </c>
      <c r="B18" s="186"/>
      <c r="C18" s="186"/>
      <c r="D18" s="186"/>
      <c r="E18" s="186"/>
      <c r="F18" s="186"/>
      <c r="G18" s="186"/>
      <c r="H18" s="186"/>
      <c r="I18" s="1">
        <v>14</v>
      </c>
      <c r="J18" s="7"/>
      <c r="K18" s="7"/>
    </row>
    <row r="19" spans="1:11">
      <c r="A19" s="185" t="s">
        <v>299</v>
      </c>
      <c r="B19" s="186"/>
      <c r="C19" s="186"/>
      <c r="D19" s="186"/>
      <c r="E19" s="186"/>
      <c r="F19" s="186"/>
      <c r="G19" s="186"/>
      <c r="H19" s="186"/>
      <c r="I19" s="1">
        <v>15</v>
      </c>
      <c r="J19" s="7"/>
      <c r="K19" s="7"/>
    </row>
    <row r="20" spans="1:11">
      <c r="A20" s="185" t="s">
        <v>300</v>
      </c>
      <c r="B20" s="186"/>
      <c r="C20" s="186"/>
      <c r="D20" s="186"/>
      <c r="E20" s="186"/>
      <c r="F20" s="186"/>
      <c r="G20" s="186"/>
      <c r="H20" s="186"/>
      <c r="I20" s="1">
        <v>16</v>
      </c>
      <c r="J20" s="7"/>
      <c r="K20" s="7"/>
    </row>
    <row r="21" spans="1:11">
      <c r="A21" s="188" t="s">
        <v>301</v>
      </c>
      <c r="B21" s="189"/>
      <c r="C21" s="189"/>
      <c r="D21" s="189"/>
      <c r="E21" s="189"/>
      <c r="F21" s="189"/>
      <c r="G21" s="189"/>
      <c r="H21" s="189"/>
      <c r="I21" s="1">
        <v>17</v>
      </c>
      <c r="J21" s="55">
        <f ca="1">SUM(J15:J20)</f>
        <v>0</v>
      </c>
      <c r="K21" s="55">
        <f ca="1">SUM(K15:K20)</f>
        <v>0</v>
      </c>
    </row>
    <row r="22" spans="1:11">
      <c r="A22" s="178"/>
      <c r="B22" s="179"/>
      <c r="C22" s="179"/>
      <c r="D22" s="179"/>
      <c r="E22" s="179"/>
      <c r="F22" s="179"/>
      <c r="G22" s="179"/>
      <c r="H22" s="179"/>
      <c r="I22" s="250"/>
      <c r="J22" s="250"/>
      <c r="K22" s="251"/>
    </row>
    <row r="23" spans="1:11">
      <c r="A23" s="246" t="s">
        <v>302</v>
      </c>
      <c r="B23" s="247"/>
      <c r="C23" s="247"/>
      <c r="D23" s="247"/>
      <c r="E23" s="247"/>
      <c r="F23" s="247"/>
      <c r="G23" s="247"/>
      <c r="H23" s="247"/>
      <c r="I23" s="9">
        <v>18</v>
      </c>
      <c r="J23" s="6">
        <v>68926549</v>
      </c>
      <c r="K23" s="6">
        <v>67812867</v>
      </c>
    </row>
    <row r="24" spans="1:11" ht="17.25" customHeight="1">
      <c r="A24" s="191" t="s">
        <v>303</v>
      </c>
      <c r="B24" s="192"/>
      <c r="C24" s="192"/>
      <c r="D24" s="192"/>
      <c r="E24" s="192"/>
      <c r="F24" s="192"/>
      <c r="G24" s="192"/>
      <c r="H24" s="192"/>
      <c r="I24" s="4">
        <v>19</v>
      </c>
      <c r="J24" s="55">
        <v>3553918</v>
      </c>
      <c r="K24" s="55">
        <v>3625073</v>
      </c>
    </row>
    <row r="25" spans="1:11" ht="30" customHeight="1">
      <c r="A25" s="248" t="s">
        <v>304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</sheetData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orientation="landscape"/>
  <headerFooter scaleWithDoc="1" alignWithMargins="0" differentFirst="0" differentOddEven="0"/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J45"/>
  <sheetViews>
    <sheetView topLeftCell="A11" view="pageBreakPreview" workbookViewId="0">
      <selection pane="topLeft" activeCell="D48" sqref="D48"/>
    </sheetView>
  </sheetViews>
  <sheetFormatPr defaultRowHeight="13" baseColWidth="10"/>
  <cols>
    <col min="1" max="9" width="8.83203125" customWidth="1"/>
    <col min="10" max="10" width="17.33203125" customWidth="1"/>
    <col min="11" max="256" width="8.83203125" customWidth="1"/>
  </cols>
  <sheetData>
    <row r="1" spans="1:10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6">
      <c r="A2" s="252" t="s">
        <v>280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>
      <c r="A4" s="39" t="s">
        <v>342</v>
      </c>
      <c r="B4" s="39"/>
      <c r="C4" s="39"/>
      <c r="D4" s="39"/>
      <c r="E4" s="39"/>
      <c r="F4" s="39"/>
      <c r="G4" s="39"/>
      <c r="H4" s="39"/>
      <c r="I4" s="39"/>
      <c r="J4" s="39"/>
    </row>
    <row r="5" spans="1:10">
      <c r="A5" s="39" t="s">
        <v>343</v>
      </c>
      <c r="B5" s="39"/>
      <c r="C5" s="39"/>
      <c r="D5" s="39"/>
      <c r="E5" s="39"/>
      <c r="F5" s="39"/>
      <c r="G5" s="39"/>
      <c r="H5" s="39"/>
      <c r="I5" s="39"/>
      <c r="J5" s="39"/>
    </row>
    <row r="6" spans="1:10">
      <c r="A6" s="39" t="s">
        <v>344</v>
      </c>
      <c r="B6" s="39"/>
      <c r="C6" s="39"/>
      <c r="D6" s="39"/>
      <c r="E6" s="39"/>
      <c r="F6" s="39"/>
      <c r="G6" s="39"/>
      <c r="H6" s="39"/>
      <c r="I6" s="39"/>
      <c r="J6" s="39"/>
    </row>
    <row r="7" spans="1:10">
      <c r="A7" s="39" t="s">
        <v>345</v>
      </c>
      <c r="B7" s="39"/>
      <c r="C7" s="39"/>
      <c r="D7" s="39"/>
      <c r="E7" s="39"/>
      <c r="F7" s="39"/>
      <c r="G7" s="39"/>
      <c r="H7" s="39"/>
      <c r="I7" s="39"/>
      <c r="J7" s="39"/>
    </row>
    <row r="8" spans="1:10">
      <c r="A8" s="39" t="s">
        <v>346</v>
      </c>
      <c r="B8" s="39"/>
      <c r="C8" s="39"/>
      <c r="D8" s="39"/>
      <c r="E8" s="39"/>
      <c r="F8" s="39"/>
      <c r="G8" s="39"/>
      <c r="H8" s="39"/>
      <c r="I8" s="39"/>
      <c r="J8" s="39"/>
    </row>
    <row r="9" spans="1:10">
      <c r="A9" s="39" t="s">
        <v>339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>
      <c r="A10" s="39" t="s">
        <v>347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>
      <c r="A11" s="39" t="s">
        <v>348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>
      <c r="A12" s="39" t="s">
        <v>349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>
      <c r="A13" s="39" t="s">
        <v>350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>
      <c r="A14" s="39" t="s">
        <v>351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0">
      <c r="A15" s="39" t="s">
        <v>352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>
      <c r="A16" s="39" t="s">
        <v>353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0">
      <c r="A17" s="39" t="s">
        <v>354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>
      <c r="A18" s="39" t="s">
        <v>355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>
      <c r="A19" s="39" t="s">
        <v>356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>
      <c r="A20" s="39" t="s">
        <v>357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>
      <c r="A21" s="39" t="s">
        <v>358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>
      <c r="A22" s="39" t="s">
        <v>359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0">
      <c r="A23" s="39" t="s">
        <v>360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10">
      <c r="A24" s="39" t="s">
        <v>361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>
      <c r="A25" s="39" t="s">
        <v>362</v>
      </c>
      <c r="B25" s="39"/>
      <c r="C25" s="39"/>
      <c r="D25" s="39"/>
      <c r="E25" s="39"/>
      <c r="F25" s="39"/>
      <c r="G25" s="39"/>
      <c r="H25" s="39"/>
      <c r="I25" s="39"/>
      <c r="J25" s="39"/>
    </row>
    <row r="26" spans="1:10">
      <c r="A26" s="39" t="s">
        <v>363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>
      <c r="A28" s="39" t="s">
        <v>340</v>
      </c>
      <c r="B28" s="39"/>
      <c r="C28" s="39"/>
      <c r="D28" s="39"/>
      <c r="E28" s="39"/>
      <c r="F28" s="39"/>
      <c r="G28" s="39"/>
      <c r="H28" s="39"/>
      <c r="I28" s="39"/>
      <c r="J28" s="39"/>
    </row>
    <row r="29" spans="1:10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>
      <c r="A30" s="39" t="s">
        <v>364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6">
      <c r="A31" s="39" t="s">
        <v>365</v>
      </c>
      <c r="B31" s="39"/>
      <c r="C31" s="39"/>
      <c r="D31" s="39"/>
      <c r="E31" s="39"/>
      <c r="F31" s="39"/>
      <c r="G31" s="39"/>
      <c r="H31" s="39"/>
      <c r="I31" s="40"/>
      <c r="J31" s="39"/>
    </row>
    <row r="32" spans="1:10">
      <c r="A32" s="39"/>
      <c r="B32" s="39"/>
      <c r="C32" s="39"/>
      <c r="D32" s="39"/>
      <c r="E32" s="39"/>
      <c r="F32" s="39"/>
      <c r="G32" s="39"/>
      <c r="H32" s="39"/>
      <c r="I32" s="39"/>
      <c r="J32" s="39"/>
    </row>
    <row r="33" spans="1:10">
      <c r="A33" s="39" t="s">
        <v>341</v>
      </c>
      <c r="B33" s="39"/>
      <c r="C33" s="39"/>
      <c r="D33" s="39"/>
      <c r="E33" s="39"/>
      <c r="F33" s="39"/>
      <c r="G33" s="39"/>
      <c r="H33" s="39"/>
      <c r="I33" s="39"/>
      <c r="J33" s="39"/>
    </row>
    <row r="35" spans="1:1">
      <c r="A35" s="117" t="s">
        <v>370</v>
      </c>
    </row>
    <row r="36" spans="1:1">
      <c r="A36" s="117" t="s">
        <v>369</v>
      </c>
    </row>
    <row r="37" spans="1:1">
      <c r="A37" s="117" t="s">
        <v>368</v>
      </c>
    </row>
    <row r="38" spans="1:1">
      <c r="A38" s="117" t="s">
        <v>367</v>
      </c>
    </row>
    <row r="39" spans="1:1">
      <c r="A39" s="117" t="s">
        <v>366</v>
      </c>
    </row>
    <row r="41" spans="1:1">
      <c r="A41" s="117" t="s">
        <v>385</v>
      </c>
    </row>
    <row r="42" spans="1:1">
      <c r="A42" s="117" t="s">
        <v>386</v>
      </c>
    </row>
    <row r="43" spans="1:1">
      <c r="A43" s="117" t="s">
        <v>388</v>
      </c>
    </row>
    <row r="44" spans="1:1">
      <c r="A44" s="117" t="s">
        <v>387</v>
      </c>
    </row>
    <row r="45" spans="1:1">
      <c r="A45" s="117" t="s">
        <v>389</v>
      </c>
    </row>
  </sheetData>
  <mergeCells count="1">
    <mergeCell ref="A2:J2"/>
  </mergeCells>
  <pageMargins left="0.75" right="0.75" top="1" bottom="1" header="0.5" footer="0.5"/>
  <pageSetup scale="88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Essential XlsIO</Application>
  <Company>HANFA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Mijo Jozić</dc:creator>
  <cp:lastModifiedBy>Toni Jelicic Purko</cp:lastModifiedBy>
  <dcterms:created xsi:type="dcterms:W3CDTF">2008-10-17T11:51:54Z</dcterms:created>
  <dcterms:modified xsi:type="dcterms:W3CDTF">2018-10-24T11:12:38Z</dcterms:modified>
  <cp:lastPrinted>2018-07-25T07:50:02Z</cp:lastPrinted>
  <dc:title>TFI-POD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