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80" windowHeight="313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<sst xmlns="http://schemas.openxmlformats.org/spreadsheetml/2006/main" count="396" uniqueCount="349">
  <si>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</si>
  <si>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</si>
  <si>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</si>
  <si>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</si>
  <si>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</si>
  <si>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</si>
  <si>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</si>
  <si>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</si>
  <si>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</si>
  <si>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</si>
  <si>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</si>
  <si>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</si>
  <si>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</si>
  <si>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</si>
  <si>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</si>
  <si>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</si>
  <si>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</si>
  <si>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</si>
  <si>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</si>
  <si>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</si>
  <si>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</si>
  <si>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</si>
  <si>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</si>
  <si>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</si>
  <si>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</si>
  <si>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</si>
  <si>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</si>
  <si>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</si>
  <si>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</si>
  <si>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</si>
  <si>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</si>
  <si>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</si>
  <si>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</si>
  <si>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</si>
  <si>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</si>
  <si>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</si>
  <si>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</si>
  <si>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</si>
  <si>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</si>
  <si>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</si>
  <si>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</si>
  <si>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</si>
  <si>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</si>
  <si>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</si>
  <si>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</si>
  <si>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</si>
  <si>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</si>
  <si>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</si>
  <si>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</si>
  <si>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</si>
  <si>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</si>
  <si>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</si>
  <si>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</si>
  <si>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</si>
  <si>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</si>
  <si>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</si>
  <si>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</si>
  <si>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</si>
  <si>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</si>
  <si>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</si>
  <si>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</si>
  <si>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</si>
  <si>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</si>
  <si>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</si>
  <si>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</si>
  <si>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</si>
  <si>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</si>
  <si>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</si>
  <si>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</si>
  <si>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</si>
  <si>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</si>
  <si>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</si>
  <si>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</si>
  <si>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</si>
  <si>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</si>
  <si>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</si>
  <si>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</si>
  <si>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</si>
  <si>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</si>
  <si>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</si>
  <si>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</si>
  <si>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</si>
  <si>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</si>
  <si>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</si>
  <si>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</si>
  <si>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</si>
  <si>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</si>
  <si>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</si>
  <si>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</si>
  <si>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</si>
  <si>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</si>
  <si>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</si>
  <si>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</si>
  <si>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</si>
  <si>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</si>
  <si>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</si>
  <si>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</si>
  <si>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</si>
  <si>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</si>
  <si>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</si>
  <si>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</si>
  <si>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</si>
  <si>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</si>
  <si>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</si>
  <si>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</si>
  <si>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</si>
  <si>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</si>
  <si>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</si>
  <si>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</si>
  <si>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</si>
  <si>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</si>
  <si>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</si>
  <si>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</si>
  <si>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</si>
  <si>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</si>
  <si>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</si>
  <si>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</si>
  <si>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</si>
  <si>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</si>
  <si>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</si>
  <si>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</si>
  <si>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</si>
  <si>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</si>
  <si>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</si>
  <si>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</si>
  <si>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</si>
  <si>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</si>
  <si>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</si>
  <si>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</si>
  <si>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</si>
  <si>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</si>
  <si>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</si>
  <si>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</si>
  <si>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</si>
  <si>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</si>
  <si>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</si>
  <si>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</si>
  <si>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</si>
  <si>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</si>
  <si>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</si>
  <si>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</si>
  <si>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</si>
  <si>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</si>
  <si>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</si>
  <si>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</si>
  <si>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</si>
  <si>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</si>
  <si>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</si>
  <si>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</si>
  <si>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</si>
  <si>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</si>
  <si>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</si>
  <si>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</si>
  <si>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</si>
  <si>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</si>
  <si>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</si>
  <si>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</si>
  <si>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</si>
  <si>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</si>
  <si>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</si>
  <si>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</si>
  <si>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</si>
  <si>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</si>
  <si>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</si>
  <si>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</si>
  <si>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</si>
  <si>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</si>
  <si>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</si>
  <si>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</si>
  <si>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</si>
  <si>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</si>
  <si>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</si>
  <si>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</si>
  <si>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</si>
  <si>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</si>
  <si>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</si>
  <si>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</si>
  <si>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</si>
  <si>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</si>
  <si>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</si>
  <si>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</si>
  <si>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</si>
  <si>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</si>
  <si>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</si>
  <si>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</si>
  <si>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</si>
  <si>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</si>
  <si>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</si>
  <si>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</si>
  <si>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</si>
  <si>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</si>
  <si>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</si>
  <si>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</si>
  <si>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</si>
  <si>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</si>
  <si>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</si>
  <si>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</si>
  <si>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</si>
  <si>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</si>
  <si>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</si>
  <si>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</si>
  <si>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</si>
  <si>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</si>
  <si>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</si>
  <si>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</si>
  <si>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</si>
  <si>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</si>
  <si>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</si>
  <si>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</si>
  <si>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</si>
  <si>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</si>
  <si>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</si>
  <si>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</si>
  <si>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</si>
  <si>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</si>
  <si>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</si>
  <si>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</si>
  <si>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</si>
  <si>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</si>
  <si>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</si>
  <si>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</si>
  <si>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</si>
  <si>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</si>
  <si>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</si>
  <si>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</si>
  <si>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</si>
  <si>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</si>
  <si>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</si>
  <si>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</si>
  <si>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</si>
  <si>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</si>
  <si>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</si>
  <si>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</si>
  <si>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</si>
  <si>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</si>
  <si>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</si>
  <si>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</si>
  <si>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</si>
  <si>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</si>
  <si>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</si>
  <si>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</si>
  <si>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</si>
  <si>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</si>
  <si>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</si>
  <si>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</si>
  <si>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</si>
  <si>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</si>
  <si>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</si>
  <si>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</si>
  <si>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</si>
  <si>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</si>
  <si>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</si>
  <si>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</si>
  <si>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</si>
  <si>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</si>
  <si>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</si>
  <si>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</si>
  <si>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</si>
  <si>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</si>
  <si>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</si>
  <si>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</si>
  <si>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</si>
  <si>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</si>
  <si>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</si>
  <si>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</si>
  <si>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</si>
  <si>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</si>
  <si>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</si>
  <si>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</si>
  <si>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</si>
  <si>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</si>
  <si>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</si>
  <si>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</si>
  <si>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</si>
  <si>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</si>
  <si>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</si>
  <si>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</si>
  <si>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</si>
  <si>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</si>
  <si>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</si>
  <si>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</si>
  <si>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</si>
  <si>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</si>
  <si>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</si>
  <si>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</si>
  <si>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</si>
  <si>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</si>
  <si>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</si>
  <si>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</si>
  <si>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</si>
  <si>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</si>
  <si>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</si>
  <si>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</si>
  <si>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</si>
  <si>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</si>
  <si>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</si>
  <si>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</si>
  <si>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</si>
  <si>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</si>
  <si>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</si>
  <si>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</si>
  <si>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</si>
  <si>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</si>
  <si>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</si>
  <si>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</si>
  <si>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</si>
  <si>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</si>
  <si>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</si>
  <si>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</si>
  <si>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</si>
  <si>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</si>
  <si>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</si>
  <si>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</si>
  <si>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</si>
  <si>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</si>
  <si>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</si>
  <si>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</si>
  <si>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</si>
  <si>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</si>
  <si>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</si>
  <si>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</si>
  <si>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</si>
  <si>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</si>
  <si>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</si>
  <si>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03300099</t>
  </si>
  <si>
    <t>02046778584</t>
  </si>
  <si>
    <t>03001402</t>
  </si>
  <si>
    <t>VINKOVCI</t>
  </si>
  <si>
    <t>DUGA ULICA 181</t>
  </si>
  <si>
    <t>spacva@spacva.hr</t>
  </si>
  <si>
    <t>www.spacva.hr</t>
  </si>
  <si>
    <t>Vinkovci</t>
  </si>
  <si>
    <t>VUKOVARSKO-SRIJEMSKA</t>
  </si>
  <si>
    <t>1623</t>
  </si>
  <si>
    <t>NE</t>
  </si>
  <si>
    <t>01.01.</t>
  </si>
  <si>
    <t>Obveznik: ____DRVNA INDUSTRIJA "SPAČVA " D.D. VINKOVCI_________________________________________________________</t>
  </si>
  <si>
    <t>Obveznik: ____DRVNA INDUSTRIJA "SPAČVA" D.D. VINKOVCI_________________________________________________________</t>
  </si>
  <si>
    <t>032616730</t>
  </si>
  <si>
    <t>mirela.sumanovac@spacva.hr</t>
  </si>
  <si>
    <t>Šumanovac Mirela</t>
  </si>
  <si>
    <t>SPAČVA D.D.</t>
  </si>
  <si>
    <t>032303429</t>
  </si>
  <si>
    <t>Obveznik: ___SPAČVA DD_________________________________________________________</t>
  </si>
  <si>
    <t>Dr,sc, Josip Faletar</t>
  </si>
  <si>
    <t>31.12.2017.</t>
  </si>
  <si>
    <t>stanje na dan 31.12.2017. godine</t>
  </si>
  <si>
    <t>u razdoblju 01.01.2017. do 31.12.2017. godine</t>
  </si>
  <si>
    <t>u razdoblju  01.01.2017 do 31.12.2017. godine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</si>
</sst>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rgb="FF92D050"/>
      </patternFill>
    </fill>
    <fill>
      <patternFill patternType="gray125">
        <fgColor indexed="22"/>
        <bgColor rgb="FF92D050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5" borderId="34" xfId="0" applyFont="1" applyFill="1" applyBorder="1" applyAlignment="1" applyProtection="1">
      <alignment vertical="center" wrapText="1"/>
      <protection hidden="1"/>
    </xf>
    <xf numFmtId="0" fontId="6" fillId="35" borderId="35" xfId="0" applyFont="1" applyFill="1" applyBorder="1" applyAlignment="1" applyProtection="1">
      <alignment vertical="center" wrapText="1"/>
      <protection hidden="1"/>
    </xf>
    <xf numFmtId="0" fontId="6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4"/>
  <sheetViews>
    <sheetView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140625" style="23" customWidth="1"/>
    <col min="8" max="8" width="19.421875" style="23" customWidth="1"/>
    <col min="9" max="9" width="14.421875" style="23" customWidth="1"/>
    <col min="10" max="16384" width="9.140625" style="23" customWidth="1"/>
  </cols>
  <sheetData>
    <row r="1" spans="1:12" ht="1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">
      <c r="A2" s="124" t="s">
        <v>257</v>
      </c>
      <c r="B2" s="124"/>
      <c r="C2" s="124"/>
      <c r="D2" s="125"/>
      <c r="E2" s="24" t="s">
        <v>335</v>
      </c>
      <c r="F2" s="25"/>
      <c r="G2" s="26" t="s">
        <v>258</v>
      </c>
      <c r="H2" s="24" t="s">
        <v>345</v>
      </c>
      <c r="I2" s="27"/>
      <c r="J2" s="22"/>
      <c r="K2" s="22"/>
      <c r="L2" s="22"/>
    </row>
    <row r="3" spans="1:12" ht="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">
      <c r="A6" s="127" t="s">
        <v>260</v>
      </c>
      <c r="B6" s="128"/>
      <c r="C6" s="122" t="s">
        <v>324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">
      <c r="A8" s="130" t="s">
        <v>261</v>
      </c>
      <c r="B8" s="131"/>
      <c r="C8" s="122" t="s">
        <v>326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">
      <c r="A10" s="119" t="s">
        <v>262</v>
      </c>
      <c r="B10" s="120"/>
      <c r="C10" s="122" t="s">
        <v>325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">
      <c r="A12" s="127" t="s">
        <v>263</v>
      </c>
      <c r="B12" s="128"/>
      <c r="C12" s="132" t="s">
        <v>341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">
      <c r="A14" s="127" t="s">
        <v>264</v>
      </c>
      <c r="B14" s="128"/>
      <c r="C14" s="139">
        <v>32100</v>
      </c>
      <c r="D14" s="140"/>
      <c r="E14" s="31"/>
      <c r="F14" s="132" t="s">
        <v>327</v>
      </c>
      <c r="G14" s="137"/>
      <c r="H14" s="137"/>
      <c r="I14" s="138"/>
      <c r="J14" s="22"/>
      <c r="K14" s="22"/>
      <c r="L14" s="22"/>
    </row>
    <row r="15" spans="1:12" ht="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">
      <c r="A16" s="127" t="s">
        <v>265</v>
      </c>
      <c r="B16" s="128"/>
      <c r="C16" s="132" t="s">
        <v>328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">
      <c r="A18" s="127" t="s">
        <v>266</v>
      </c>
      <c r="B18" s="128"/>
      <c r="C18" s="141" t="s">
        <v>329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">
      <c r="A20" s="127" t="s">
        <v>267</v>
      </c>
      <c r="B20" s="128"/>
      <c r="C20" s="141" t="s">
        <v>330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">
      <c r="A22" s="127" t="s">
        <v>268</v>
      </c>
      <c r="B22" s="128"/>
      <c r="C22" s="44">
        <v>487</v>
      </c>
      <c r="D22" s="132" t="s">
        <v>331</v>
      </c>
      <c r="E22" s="133"/>
      <c r="F22" s="134"/>
      <c r="G22" s="135"/>
      <c r="H22" s="136"/>
      <c r="I22" s="46"/>
      <c r="J22" s="22"/>
      <c r="K22" s="22"/>
      <c r="L22" s="22"/>
    </row>
    <row r="23" spans="1:12" ht="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">
      <c r="A24" s="127" t="s">
        <v>269</v>
      </c>
      <c r="B24" s="128"/>
      <c r="C24" s="44">
        <v>16</v>
      </c>
      <c r="D24" s="132" t="s">
        <v>332</v>
      </c>
      <c r="E24" s="133"/>
      <c r="F24" s="133"/>
      <c r="G24" s="134"/>
      <c r="H24" s="38" t="s">
        <v>270</v>
      </c>
      <c r="I24" s="48">
        <v>849</v>
      </c>
      <c r="J24" s="22"/>
      <c r="K24" s="22"/>
      <c r="L24" s="22"/>
    </row>
    <row r="25" spans="1:12" ht="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">
      <c r="A26" s="127" t="s">
        <v>272</v>
      </c>
      <c r="B26" s="128"/>
      <c r="C26" s="49" t="s">
        <v>334</v>
      </c>
      <c r="D26" s="50"/>
      <c r="E26" s="22"/>
      <c r="F26" s="51"/>
      <c r="G26" s="127" t="s">
        <v>273</v>
      </c>
      <c r="H26" s="128"/>
      <c r="I26" s="52" t="s">
        <v>333</v>
      </c>
      <c r="J26" s="22"/>
      <c r="K26" s="22"/>
      <c r="L26" s="22"/>
    </row>
    <row r="27" spans="1:12" ht="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">
      <c r="A46" s="158" t="s">
        <v>278</v>
      </c>
      <c r="B46" s="159"/>
      <c r="C46" s="132" t="s">
        <v>340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">
      <c r="A48" s="158" t="s">
        <v>280</v>
      </c>
      <c r="B48" s="159"/>
      <c r="C48" s="160" t="s">
        <v>338</v>
      </c>
      <c r="D48" s="161"/>
      <c r="E48" s="162"/>
      <c r="F48" s="32"/>
      <c r="G48" s="38" t="s">
        <v>281</v>
      </c>
      <c r="H48" s="160" t="s">
        <v>342</v>
      </c>
      <c r="I48" s="162"/>
      <c r="J48" s="22"/>
      <c r="K48" s="22"/>
      <c r="L48" s="22"/>
    </row>
    <row r="49" spans="1:12" ht="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">
      <c r="A50" s="158" t="s">
        <v>266</v>
      </c>
      <c r="B50" s="159"/>
      <c r="C50" s="167" t="s">
        <v>339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">
      <c r="A52" s="127" t="s">
        <v>282</v>
      </c>
      <c r="B52" s="128"/>
      <c r="C52" s="160" t="s">
        <v>344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2.7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23"/>
  <sheetViews>
    <sheetView view="pageBreakPreview" zoomScale="154" zoomScaleSheetLayoutView="154" zoomScalePageLayoutView="0" workbookViewId="0" topLeftCell="A55">
      <selection activeCell="K120" sqref="K120"/>
    </sheetView>
  </sheetViews>
  <sheetFormatPr defaultColWidth="9.140625" defaultRowHeight="12.75"/>
  <cols>
    <col min="10" max="10" width="12.421875" style="0" customWidth="1"/>
    <col min="11" max="11" width="14.140625" style="0" customWidth="1"/>
    <col min="12" max="12" width="12.57421875" style="0" customWidth="1"/>
  </cols>
  <sheetData>
    <row r="1" spans="1:11" ht="12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">
      <c r="A2" s="210" t="s">
        <v>346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3" t="s">
        <v>336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1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2" ht="12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176714004</v>
      </c>
      <c r="K9" s="12">
        <f>K10+K17+K27+K36+K40</f>
        <v>195632047</v>
      </c>
      <c r="L9" s="118"/>
    </row>
    <row r="10" spans="1:12" ht="12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67314</v>
      </c>
      <c r="K10" s="12">
        <f>SUM(K11:K16)</f>
        <v>53472</v>
      </c>
      <c r="L10" s="118"/>
    </row>
    <row r="11" spans="1:12" ht="12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  <c r="L11" s="118"/>
    </row>
    <row r="12" spans="1:12" ht="12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57314</v>
      </c>
      <c r="K12" s="13">
        <v>43472</v>
      </c>
      <c r="L12" s="118"/>
    </row>
    <row r="13" spans="1:12" ht="12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  <c r="L13" s="118"/>
    </row>
    <row r="14" spans="1:12" ht="12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  <c r="L14" s="118"/>
    </row>
    <row r="15" spans="1:12" ht="12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  <c r="L15" s="118"/>
    </row>
    <row r="16" spans="1:12" ht="12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10000</v>
      </c>
      <c r="K16" s="13">
        <v>10000</v>
      </c>
      <c r="L16" s="118"/>
    </row>
    <row r="17" spans="1:12" ht="12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176564514</v>
      </c>
      <c r="K17" s="12">
        <f>SUM(K18:K26)</f>
        <v>195531030</v>
      </c>
      <c r="L17" s="118"/>
    </row>
    <row r="18" spans="1:12" ht="12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28582347</v>
      </c>
      <c r="K18" s="13">
        <v>28766255</v>
      </c>
      <c r="L18" s="118"/>
    </row>
    <row r="19" spans="1:12" ht="12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70875043</v>
      </c>
      <c r="K19" s="13">
        <v>74602314</v>
      </c>
      <c r="L19" s="118"/>
    </row>
    <row r="20" spans="1:12" ht="12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65220424</v>
      </c>
      <c r="K20" s="13">
        <v>85419809</v>
      </c>
      <c r="L20" s="118"/>
    </row>
    <row r="21" spans="1:12" ht="12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2751777</v>
      </c>
      <c r="K21" s="13">
        <v>3272062</v>
      </c>
      <c r="L21" s="118"/>
    </row>
    <row r="22" spans="1:12" ht="12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  <c r="L22" s="118"/>
    </row>
    <row r="23" spans="1:12" ht="12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  <c r="L23" s="118"/>
    </row>
    <row r="24" spans="1:12" ht="12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8983312</v>
      </c>
      <c r="K24" s="13">
        <v>3318979</v>
      </c>
      <c r="L24" s="118"/>
    </row>
    <row r="25" spans="1:12" ht="12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151611</v>
      </c>
      <c r="K25" s="13">
        <v>151611</v>
      </c>
      <c r="L25" s="118"/>
    </row>
    <row r="26" spans="1:12" ht="12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  <c r="L26" s="118"/>
    </row>
    <row r="27" spans="1:12" ht="12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47545</v>
      </c>
      <c r="K27" s="12">
        <f>SUM(K28:K35)</f>
        <v>47545</v>
      </c>
      <c r="L27" s="118"/>
    </row>
    <row r="28" spans="1:12" ht="12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/>
      <c r="L28" s="118"/>
    </row>
    <row r="29" spans="1:12" ht="12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  <c r="L29" s="118"/>
    </row>
    <row r="30" spans="1:12" ht="12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  <c r="L30" s="118"/>
    </row>
    <row r="31" spans="1:12" ht="12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  <c r="L31" s="118"/>
    </row>
    <row r="32" spans="1:12" ht="12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47340</v>
      </c>
      <c r="K32" s="13">
        <v>47340</v>
      </c>
      <c r="L32" s="118"/>
    </row>
    <row r="33" spans="1:12" ht="12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  <c r="L33" s="118"/>
    </row>
    <row r="34" spans="1:12" ht="12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205</v>
      </c>
      <c r="K34" s="13">
        <v>205</v>
      </c>
      <c r="L34" s="118"/>
    </row>
    <row r="35" spans="1:12" ht="12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  <c r="L35" s="118"/>
    </row>
    <row r="36" spans="1:12" ht="12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34631</v>
      </c>
      <c r="K36" s="12">
        <f>SUM(K37:K39)</f>
        <v>0</v>
      </c>
      <c r="L36" s="118"/>
    </row>
    <row r="37" spans="1:12" ht="12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  <c r="L37" s="118"/>
    </row>
    <row r="38" spans="1:12" ht="12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34631</v>
      </c>
      <c r="K38" s="13"/>
      <c r="L38" s="118"/>
    </row>
    <row r="39" spans="1:12" ht="12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  <c r="L39" s="118"/>
    </row>
    <row r="40" spans="1:12" ht="12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  <c r="L40" s="118"/>
    </row>
    <row r="41" spans="1:12" ht="12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86186453</v>
      </c>
      <c r="K41" s="12">
        <f>K42+K50+K57+K65</f>
        <v>105651417</v>
      </c>
      <c r="L41" s="118"/>
    </row>
    <row r="42" spans="1:12" ht="12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64848433</v>
      </c>
      <c r="K42" s="12">
        <f>SUM(K43:K49)</f>
        <v>69144753</v>
      </c>
      <c r="L42" s="118"/>
    </row>
    <row r="43" spans="1:12" ht="12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11378954</v>
      </c>
      <c r="K43" s="13">
        <v>12357520</v>
      </c>
      <c r="L43" s="118"/>
    </row>
    <row r="44" spans="1:12" ht="12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16602166</v>
      </c>
      <c r="K44" s="13">
        <v>19875004</v>
      </c>
      <c r="L44" s="118"/>
    </row>
    <row r="45" spans="1:12" ht="12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20658462</v>
      </c>
      <c r="K45" s="13">
        <v>22701263</v>
      </c>
      <c r="L45" s="118"/>
    </row>
    <row r="46" spans="1:12" ht="12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542061</v>
      </c>
      <c r="K46" s="13">
        <v>561863</v>
      </c>
      <c r="L46" s="118"/>
    </row>
    <row r="47" spans="1:12" ht="12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2393928</v>
      </c>
      <c r="K47" s="13">
        <v>850122</v>
      </c>
      <c r="L47" s="118"/>
    </row>
    <row r="48" spans="1:12" ht="12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13272862</v>
      </c>
      <c r="K48" s="13">
        <v>12798981</v>
      </c>
      <c r="L48" s="118"/>
    </row>
    <row r="49" spans="1:12" ht="12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  <c r="L49" s="118"/>
    </row>
    <row r="50" spans="1:12" ht="12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19492918</v>
      </c>
      <c r="K50" s="12">
        <f>SUM(K51:K56)</f>
        <v>18320450</v>
      </c>
      <c r="L50" s="118"/>
    </row>
    <row r="51" spans="1:12" ht="12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  <c r="L51" s="118"/>
    </row>
    <row r="52" spans="1:12" ht="12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14516446</v>
      </c>
      <c r="K52" s="13">
        <v>14541481</v>
      </c>
      <c r="L52" s="118"/>
    </row>
    <row r="53" spans="1:12" ht="12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  <c r="L53" s="118"/>
    </row>
    <row r="54" spans="1:12" ht="12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565979</v>
      </c>
      <c r="K54" s="13">
        <v>339053</v>
      </c>
      <c r="L54" s="118"/>
    </row>
    <row r="55" spans="1:12" ht="12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3066793</v>
      </c>
      <c r="K55" s="13">
        <v>3048250</v>
      </c>
      <c r="L55" s="118"/>
    </row>
    <row r="56" spans="1:12" ht="12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1343700</v>
      </c>
      <c r="K56" s="13">
        <v>391666</v>
      </c>
      <c r="L56" s="118"/>
    </row>
    <row r="57" spans="1:12" ht="12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763842</v>
      </c>
      <c r="K57" s="12">
        <f>SUM(K58:K64)</f>
        <v>714150</v>
      </c>
      <c r="L57" s="118"/>
    </row>
    <row r="58" spans="1:12" ht="12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  <c r="L58" s="118"/>
    </row>
    <row r="59" spans="1:12" ht="12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  <c r="L59" s="118"/>
    </row>
    <row r="60" spans="1:12" ht="12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  <c r="L60" s="118"/>
    </row>
    <row r="61" spans="1:12" ht="12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  <c r="L61" s="118"/>
    </row>
    <row r="62" spans="1:12" ht="12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  <c r="L62" s="118"/>
    </row>
    <row r="63" spans="1:12" ht="12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742829</v>
      </c>
      <c r="K63" s="13">
        <v>708643</v>
      </c>
      <c r="L63" s="118"/>
    </row>
    <row r="64" spans="1:12" ht="12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21013</v>
      </c>
      <c r="K64" s="13">
        <v>5507</v>
      </c>
      <c r="L64" s="118"/>
    </row>
    <row r="65" spans="1:12" ht="12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1081260</v>
      </c>
      <c r="K65" s="13">
        <v>17472064</v>
      </c>
      <c r="L65" s="118"/>
    </row>
    <row r="66" spans="1:12" ht="12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1169118</v>
      </c>
      <c r="K66" s="13">
        <v>171435</v>
      </c>
      <c r="L66" s="118"/>
    </row>
    <row r="67" spans="1:12" ht="12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264069575</v>
      </c>
      <c r="K67" s="12">
        <f>K8+K9+K41+K66</f>
        <v>301454899</v>
      </c>
      <c r="L67" s="118"/>
    </row>
    <row r="68" spans="1:12" ht="12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  <c r="L68" s="118"/>
    </row>
    <row r="69" spans="1:12" ht="12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  <c r="L69" s="118"/>
    </row>
    <row r="70" spans="1:12" ht="12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171027951</v>
      </c>
      <c r="K70" s="20">
        <f>K71+K72+K73+K79+K80+K83+K86</f>
        <v>208579735</v>
      </c>
      <c r="L70" s="118"/>
    </row>
    <row r="71" spans="1:12" ht="12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75530440</v>
      </c>
      <c r="K71" s="13">
        <v>105530440</v>
      </c>
      <c r="L71" s="118"/>
    </row>
    <row r="72" spans="1:12" ht="12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  <c r="L72" s="118"/>
    </row>
    <row r="73" spans="1:12" ht="12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1020060</v>
      </c>
      <c r="K73" s="12">
        <f>K74+K75-K76+K77+K78</f>
        <v>1316671</v>
      </c>
      <c r="L73" s="118"/>
    </row>
    <row r="74" spans="1:12" ht="12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1227920</v>
      </c>
      <c r="K74" s="13">
        <v>1524531</v>
      </c>
      <c r="L74" s="118"/>
    </row>
    <row r="75" spans="1:12" ht="12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  <c r="L75" s="118"/>
    </row>
    <row r="76" spans="1:12" ht="12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207860</v>
      </c>
      <c r="K76" s="13">
        <v>207860</v>
      </c>
      <c r="L76" s="118"/>
    </row>
    <row r="77" spans="1:12" ht="12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  <c r="L77" s="118"/>
    </row>
    <row r="78" spans="1:12" ht="12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  <c r="L78" s="118"/>
    </row>
    <row r="79" spans="1:12" ht="12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48363030</v>
      </c>
      <c r="K79" s="13">
        <v>46851830</v>
      </c>
      <c r="L79" s="118"/>
    </row>
    <row r="80" spans="1:12" ht="12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40182195</v>
      </c>
      <c r="K80" s="12">
        <f>K81-K82</f>
        <v>47329010</v>
      </c>
      <c r="L80" s="118"/>
    </row>
    <row r="81" spans="1:12" ht="12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40182195</v>
      </c>
      <c r="K81" s="13">
        <v>47329010</v>
      </c>
      <c r="L81" s="118"/>
    </row>
    <row r="82" spans="1:12" ht="12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/>
      <c r="K82" s="13"/>
      <c r="L82" s="118"/>
    </row>
    <row r="83" spans="1:12" ht="12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5932226</v>
      </c>
      <c r="K83" s="12">
        <f>K84-K85</f>
        <v>7551784</v>
      </c>
      <c r="L83" s="118"/>
    </row>
    <row r="84" spans="1:12" ht="12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5932226</v>
      </c>
      <c r="K84" s="13">
        <v>7551784</v>
      </c>
      <c r="L84" s="118"/>
    </row>
    <row r="85" spans="1:12" ht="12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  <c r="L85" s="118"/>
    </row>
    <row r="86" spans="1:12" ht="12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  <c r="L86" s="118"/>
    </row>
    <row r="87" spans="1:12" ht="12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3827993</v>
      </c>
      <c r="K87" s="12">
        <f>SUM(K88:K90)</f>
        <v>2237096</v>
      </c>
      <c r="L87" s="118"/>
    </row>
    <row r="88" spans="1:12" ht="12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1837328</v>
      </c>
      <c r="K88" s="13">
        <v>1837328</v>
      </c>
      <c r="L88" s="118"/>
    </row>
    <row r="89" spans="1:12" ht="12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  <c r="L89" s="118"/>
    </row>
    <row r="90" spans="1:12" ht="12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1990665</v>
      </c>
      <c r="K90" s="13">
        <v>399768</v>
      </c>
      <c r="L90" s="118"/>
    </row>
    <row r="91" spans="1:12" ht="12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43646777</v>
      </c>
      <c r="K91" s="12">
        <f>SUM(K92:K100)</f>
        <v>42535989</v>
      </c>
      <c r="L91" s="118"/>
    </row>
    <row r="92" spans="1:12" ht="12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  <c r="L92" s="118"/>
    </row>
    <row r="93" spans="1:12" ht="12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  <c r="L93" s="118"/>
    </row>
    <row r="94" spans="1:12" ht="12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28877365</v>
      </c>
      <c r="K94" s="13">
        <v>30027301</v>
      </c>
      <c r="L94" s="118"/>
    </row>
    <row r="95" spans="1:12" ht="12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  <c r="L95" s="118"/>
    </row>
    <row r="96" spans="1:12" ht="12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>
        <v>3182737</v>
      </c>
      <c r="K96" s="13">
        <v>1253740</v>
      </c>
      <c r="L96" s="118"/>
    </row>
    <row r="97" spans="1:12" ht="12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  <c r="L97" s="118"/>
    </row>
    <row r="98" spans="1:12" ht="12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  <c r="L98" s="118"/>
    </row>
    <row r="99" spans="1:12" ht="12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970400</v>
      </c>
      <c r="K99" s="13">
        <v>970400</v>
      </c>
      <c r="L99" s="118"/>
    </row>
    <row r="100" spans="1:12" ht="12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10616275</v>
      </c>
      <c r="K100" s="13">
        <v>10284548</v>
      </c>
      <c r="L100" s="118"/>
    </row>
    <row r="101" spans="1:12" ht="12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44946546</v>
      </c>
      <c r="K101" s="12">
        <f>SUM(K102:K113)</f>
        <v>48093658</v>
      </c>
      <c r="L101" s="118"/>
    </row>
    <row r="102" spans="1:12" ht="12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  <c r="L102" s="118"/>
    </row>
    <row r="103" spans="1:12" ht="12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  <c r="L103" s="118"/>
    </row>
    <row r="104" spans="1:12" ht="12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5292498</v>
      </c>
      <c r="K104" s="13">
        <v>5733054</v>
      </c>
      <c r="L104" s="118"/>
    </row>
    <row r="105" spans="1:12" ht="12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1002780</v>
      </c>
      <c r="K105" s="13">
        <v>1030159</v>
      </c>
      <c r="L105" s="118"/>
    </row>
    <row r="106" spans="1:12" ht="12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23086877</v>
      </c>
      <c r="K106" s="13">
        <v>25318206</v>
      </c>
      <c r="L106" s="118"/>
    </row>
    <row r="107" spans="1:12" ht="12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  <c r="L107" s="118"/>
    </row>
    <row r="108" spans="1:12" ht="12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  <c r="L108" s="118"/>
    </row>
    <row r="109" spans="1:12" ht="12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3460950</v>
      </c>
      <c r="K109" s="13">
        <v>3976255</v>
      </c>
      <c r="L109" s="118"/>
    </row>
    <row r="110" spans="1:12" ht="12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2683495</v>
      </c>
      <c r="K110" s="13">
        <v>2594957</v>
      </c>
      <c r="L110" s="118"/>
    </row>
    <row r="111" spans="1:12" ht="12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  <c r="L111" s="118"/>
    </row>
    <row r="112" spans="1:12" ht="12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  <c r="L112" s="118"/>
    </row>
    <row r="113" spans="1:12" ht="12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9419946</v>
      </c>
      <c r="K113" s="13">
        <v>9441027</v>
      </c>
      <c r="L113" s="118"/>
    </row>
    <row r="114" spans="1:12" ht="12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620308</v>
      </c>
      <c r="K114" s="13">
        <v>8421</v>
      </c>
      <c r="L114" s="118"/>
    </row>
    <row r="115" spans="1:12" ht="12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264069575</v>
      </c>
      <c r="K115" s="12">
        <f>K70+K87+K91+K101+K114</f>
        <v>301454899</v>
      </c>
      <c r="L115" s="118"/>
    </row>
    <row r="116" spans="1:11" ht="12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/>
      <c r="K116" s="14"/>
    </row>
    <row r="117" spans="1:11" ht="12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0:K85 J8:K68 J87:K116 J71:K71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71"/>
  <sheetViews>
    <sheetView view="pageBreakPreview" zoomScale="164" zoomScaleSheetLayoutView="164" zoomScalePageLayoutView="0" workbookViewId="0" topLeftCell="C13">
      <selection activeCell="L46" sqref="L46"/>
    </sheetView>
  </sheetViews>
  <sheetFormatPr defaultColWidth="9.140625" defaultRowHeight="12.75"/>
  <cols>
    <col min="10" max="10" width="14.140625" style="0" customWidth="1"/>
    <col min="11" max="11" width="15.00390625" style="0" customWidth="1"/>
  </cols>
  <sheetData>
    <row r="1" spans="1:11" ht="12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">
      <c r="A2" s="210" t="s">
        <v>347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337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2.5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184939227</v>
      </c>
      <c r="K7" s="20">
        <f>SUM(K8:K9)</f>
        <v>201977894</v>
      </c>
    </row>
    <row r="8" spans="1:11" ht="12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178832229</v>
      </c>
      <c r="K8" s="13">
        <v>199556261</v>
      </c>
    </row>
    <row r="9" spans="1:11" ht="12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6106998</v>
      </c>
      <c r="K9" s="13">
        <v>2421633</v>
      </c>
    </row>
    <row r="10" spans="1:11" ht="12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176829098</v>
      </c>
      <c r="K10" s="12">
        <f>K11+K12+K16+K20+K21+K22+K25+K26</f>
        <v>191369275</v>
      </c>
    </row>
    <row r="11" spans="1:11" ht="12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-216616</v>
      </c>
      <c r="K11" s="13">
        <v>-5315639</v>
      </c>
    </row>
    <row r="12" spans="1:11" ht="12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102286849</v>
      </c>
      <c r="K12" s="12">
        <f>SUM(K13:K15)</f>
        <v>124027230</v>
      </c>
    </row>
    <row r="13" spans="1:11" ht="12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83638409</v>
      </c>
      <c r="K13" s="13">
        <v>108057657</v>
      </c>
    </row>
    <row r="14" spans="1:11" ht="12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4020356</v>
      </c>
      <c r="K14" s="13">
        <v>965377</v>
      </c>
    </row>
    <row r="15" spans="1:11" ht="12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14628084</v>
      </c>
      <c r="K15" s="13">
        <v>15004196</v>
      </c>
    </row>
    <row r="16" spans="1:11" ht="12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45772590</v>
      </c>
      <c r="K16" s="12">
        <f>SUM(K17:K19)</f>
        <v>50844217</v>
      </c>
    </row>
    <row r="17" spans="1:11" ht="12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30271048</v>
      </c>
      <c r="K17" s="13">
        <v>34638886</v>
      </c>
    </row>
    <row r="18" spans="1:11" ht="12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9382767</v>
      </c>
      <c r="K18" s="13">
        <v>9820785</v>
      </c>
    </row>
    <row r="19" spans="1:11" ht="12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6118775</v>
      </c>
      <c r="K19" s="13">
        <v>6384546</v>
      </c>
    </row>
    <row r="20" spans="1:11" ht="12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11732782</v>
      </c>
      <c r="K20" s="13">
        <v>11447483</v>
      </c>
    </row>
    <row r="21" spans="1:11" ht="12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17102230</v>
      </c>
      <c r="K21" s="13">
        <v>9943312</v>
      </c>
    </row>
    <row r="22" spans="1:11" ht="12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151263</v>
      </c>
      <c r="K22" s="12">
        <f>SUM(K23:K24)</f>
        <v>422672</v>
      </c>
    </row>
    <row r="23" spans="1:11" ht="12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12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151263</v>
      </c>
      <c r="K24" s="13">
        <v>422672</v>
      </c>
    </row>
    <row r="25" spans="1:11" ht="12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/>
      <c r="K25" s="13"/>
    </row>
    <row r="26" spans="1:11" ht="12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/>
      <c r="K26" s="13"/>
    </row>
    <row r="27" spans="1:11" ht="12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1199963</v>
      </c>
      <c r="K27" s="12">
        <f>SUM(K28:K32)</f>
        <v>1500403</v>
      </c>
    </row>
    <row r="28" spans="1:11" ht="12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/>
    </row>
    <row r="29" spans="1:11" ht="12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1199963</v>
      </c>
      <c r="K29" s="13">
        <v>1500403</v>
      </c>
    </row>
    <row r="30" spans="1:11" ht="12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2537337</v>
      </c>
      <c r="K33" s="12">
        <f>SUM(K34:K37)</f>
        <v>2847896</v>
      </c>
    </row>
    <row r="34" spans="1:11" ht="21.75" customHeight="1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 ht="23.25" customHeight="1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2537337</v>
      </c>
      <c r="K35" s="13">
        <v>2847896</v>
      </c>
    </row>
    <row r="36" spans="1:11" ht="20.25" customHeight="1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12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186139190</v>
      </c>
      <c r="K42" s="12">
        <f>K7+K27+K38+K40</f>
        <v>203478297</v>
      </c>
    </row>
    <row r="43" spans="1:11" ht="12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179366435</v>
      </c>
      <c r="K43" s="12">
        <f>K10+K33+K39+K41</f>
        <v>194217171</v>
      </c>
    </row>
    <row r="44" spans="1:11" ht="12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6772755</v>
      </c>
      <c r="K44" s="12">
        <f>K42-K43</f>
        <v>9261126</v>
      </c>
    </row>
    <row r="45" spans="1:11" ht="12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6772755</v>
      </c>
      <c r="K45" s="12">
        <f>IF(K42&gt;K43,K42-K43,0)</f>
        <v>9261126</v>
      </c>
    </row>
    <row r="46" spans="1:11" ht="12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840529</v>
      </c>
      <c r="K47" s="13">
        <v>1709342</v>
      </c>
    </row>
    <row r="48" spans="1:11" ht="12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5932226</v>
      </c>
      <c r="K48" s="12">
        <f>K44-K47</f>
        <v>7551784</v>
      </c>
    </row>
    <row r="49" spans="1:11" ht="12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5932226</v>
      </c>
      <c r="K49" s="12">
        <f>IF(K48&gt;0,K48,0)</f>
        <v>7551784</v>
      </c>
    </row>
    <row r="50" spans="1:11" ht="12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</row>
    <row r="52" spans="1:11" ht="12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</row>
    <row r="56" spans="1:11" ht="12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f>J48</f>
        <v>5932226</v>
      </c>
      <c r="K56" s="11">
        <f>K48</f>
        <v>7551784</v>
      </c>
    </row>
    <row r="57" spans="1:11" ht="12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5932226</v>
      </c>
      <c r="K67" s="18">
        <f>K56+K66</f>
        <v>7551784</v>
      </c>
    </row>
    <row r="68" spans="1:11" ht="12.75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</row>
    <row r="69" spans="1:11" ht="12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53"/>
  <sheetViews>
    <sheetView tabSelected="1" view="pageBreakPreview" zoomScale="190" zoomScaleSheetLayoutView="190" zoomScalePageLayoutView="0" workbookViewId="0" topLeftCell="D3">
      <selection activeCell="K12" sqref="K12"/>
    </sheetView>
  </sheetViews>
  <sheetFormatPr defaultColWidth="9.140625" defaultRowHeight="12.75"/>
  <cols>
    <col min="7" max="7" width="7.00390625" style="0" customWidth="1"/>
    <col min="8" max="8" width="4.57421875" style="0" hidden="1" customWidth="1"/>
    <col min="10" max="11" width="16.421875" style="0" customWidth="1"/>
    <col min="12" max="12" width="10.140625" style="0" bestFit="1" customWidth="1"/>
  </cols>
  <sheetData>
    <row r="1" spans="1:11" ht="12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08"/>
    </row>
    <row r="2" spans="1:11" ht="12">
      <c r="A2" s="246" t="s">
        <v>348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">
      <c r="A4" s="248" t="s">
        <v>343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2.5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6772755</v>
      </c>
      <c r="K8" s="13">
        <f>RDG!K45</f>
        <v>9261126</v>
      </c>
    </row>
    <row r="9" spans="1:11" ht="12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11732782</v>
      </c>
      <c r="K9" s="13">
        <f>RDG!K20</f>
        <v>11447483</v>
      </c>
    </row>
    <row r="10" spans="1:11" ht="12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3402823</v>
      </c>
      <c r="K10" s="13">
        <v>2706556</v>
      </c>
    </row>
    <row r="11" spans="1:12" ht="12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>
        <v>1031127</v>
      </c>
      <c r="K11" s="13">
        <v>1172468</v>
      </c>
      <c r="L11" s="118"/>
    </row>
    <row r="12" spans="1:11" ht="12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/>
      <c r="K12" s="13"/>
    </row>
    <row r="13" spans="1:11" ht="12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>
        <v>10954748</v>
      </c>
      <c r="K13" s="13">
        <v>1609570</v>
      </c>
    </row>
    <row r="14" spans="1:11" ht="12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12">
        <f>SUM(J8:J13)</f>
        <v>33894235</v>
      </c>
      <c r="K14" s="12">
        <f>SUM(K8:K13)</f>
        <v>26197203</v>
      </c>
    </row>
    <row r="15" spans="1:12" ht="12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13">
        <v>8158</v>
      </c>
      <c r="K15" s="13"/>
      <c r="L15" s="118"/>
    </row>
    <row r="16" spans="1:11" ht="12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/>
      <c r="K16" s="13"/>
    </row>
    <row r="17" spans="1:12" ht="12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13">
        <v>349503</v>
      </c>
      <c r="K17" s="13">
        <v>4303443</v>
      </c>
      <c r="L17" s="118"/>
    </row>
    <row r="18" spans="1:11" ht="12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13"/>
      <c r="K18" s="13"/>
    </row>
    <row r="19" spans="1:11" ht="24" customHeight="1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12">
        <f>SUM(J15:J18)</f>
        <v>357661</v>
      </c>
      <c r="K19" s="12">
        <f>SUM(K15:K18)</f>
        <v>4303443</v>
      </c>
    </row>
    <row r="20" spans="1:11" ht="30" customHeight="1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12">
        <f>IF(J14&gt;J19,J14-J19,0)</f>
        <v>33536574</v>
      </c>
      <c r="K20" s="12">
        <f>IF(K14&gt;K19,K14-K19,0)</f>
        <v>21893760</v>
      </c>
    </row>
    <row r="21" spans="1:11" ht="28.5" customHeight="1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13">
        <v>47000</v>
      </c>
      <c r="K23" s="13">
        <v>132686</v>
      </c>
    </row>
    <row r="24" spans="1:11" ht="12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13"/>
      <c r="K24" s="13"/>
    </row>
    <row r="25" spans="1:11" ht="12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/>
      <c r="K25" s="13"/>
    </row>
    <row r="26" spans="1:11" ht="12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13"/>
      <c r="K26" s="13"/>
    </row>
    <row r="27" spans="1:11" ht="12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13"/>
      <c r="K27" s="13">
        <v>30000000</v>
      </c>
    </row>
    <row r="28" spans="1:11" ht="12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12">
        <f>SUM(J23:J27)</f>
        <v>47000</v>
      </c>
      <c r="K28" s="12">
        <f>SUM(K23:K27)</f>
        <v>30132686</v>
      </c>
    </row>
    <row r="29" spans="1:11" ht="12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18443700</v>
      </c>
      <c r="K29" s="13">
        <v>30117432</v>
      </c>
    </row>
    <row r="30" spans="1:11" ht="12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13"/>
      <c r="K30" s="13"/>
    </row>
    <row r="31" spans="1:11" ht="12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13"/>
      <c r="K31" s="13"/>
    </row>
    <row r="32" spans="1:11" ht="21.75" customHeight="1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12">
        <f>SUM(J29:J31)</f>
        <v>18443700</v>
      </c>
      <c r="K32" s="12">
        <f>SUM(K29:K31)</f>
        <v>30117432</v>
      </c>
    </row>
    <row r="33" spans="1:11" ht="26.25" customHeight="1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12">
        <f>IF(J28&gt;J32,J28-J32,0)</f>
        <v>0</v>
      </c>
      <c r="K33" s="12">
        <f>IF(K28&gt;K32,K28-K32,0)</f>
        <v>15254</v>
      </c>
    </row>
    <row r="34" spans="1:11" ht="27.75" customHeight="1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12">
        <f>IF(J32&gt;J28,J32-J28,0)</f>
        <v>18396700</v>
      </c>
      <c r="K34" s="12">
        <f>IF(K32&gt;K28,K32-K28,0)</f>
        <v>0</v>
      </c>
    </row>
    <row r="35" spans="1:11" ht="12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13"/>
      <c r="K36" s="13"/>
    </row>
    <row r="37" spans="1:11" ht="12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/>
      <c r="K37" s="13"/>
    </row>
    <row r="38" spans="1:11" ht="12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>
        <v>5381061</v>
      </c>
      <c r="K38" s="13">
        <v>7396795</v>
      </c>
    </row>
    <row r="39" spans="1:11" ht="12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5381061</v>
      </c>
      <c r="K39" s="9">
        <f>SUM(K36:K38)</f>
        <v>7396795</v>
      </c>
    </row>
    <row r="40" spans="1:11" ht="12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13">
        <v>23458162</v>
      </c>
      <c r="K40" s="13">
        <v>12915005</v>
      </c>
    </row>
    <row r="41" spans="1:11" ht="12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13"/>
      <c r="K41" s="13"/>
    </row>
    <row r="42" spans="1:11" ht="12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13"/>
      <c r="K42" s="13"/>
    </row>
    <row r="43" spans="1:11" ht="12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13"/>
      <c r="K43" s="13"/>
    </row>
    <row r="44" spans="1:11" ht="12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13"/>
      <c r="K44" s="13"/>
    </row>
    <row r="45" spans="1:11" ht="22.5" customHeight="1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12">
        <f>SUM(J40:J44)</f>
        <v>23458162</v>
      </c>
      <c r="K45" s="12">
        <f>SUM(K40:K44)</f>
        <v>12915005</v>
      </c>
    </row>
    <row r="46" spans="1:11" ht="27.75" customHeight="1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21.75" customHeight="1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12">
        <f>IF(J45&gt;J39,J45-J39,0)</f>
        <v>18077101</v>
      </c>
      <c r="K47" s="12">
        <f>IF(K45&gt;K39,K45-K39,0)</f>
        <v>5518210</v>
      </c>
    </row>
    <row r="48" spans="1:11" ht="12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16390804</v>
      </c>
    </row>
    <row r="49" spans="1:11" ht="12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12">
        <f>IF(J21-J20+J34-J33+J47-J46&gt;0,J21-J20+J34-J33+J47-J46,0)</f>
        <v>2937227</v>
      </c>
      <c r="K49" s="12">
        <f>IF(K21-K20+K34-K33+K47-K46&gt;0,K21-K20+K34-K33+K47-K46,0)</f>
        <v>0</v>
      </c>
    </row>
    <row r="50" spans="1:11" ht="12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4018487</v>
      </c>
      <c r="K50" s="13">
        <f>Bilanca!J65</f>
        <v>1081260</v>
      </c>
    </row>
    <row r="51" spans="1:11" ht="12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>
        <f>J48</f>
        <v>0</v>
      </c>
      <c r="K51" s="13">
        <f>K48</f>
        <v>16390804</v>
      </c>
    </row>
    <row r="52" spans="1:11" ht="12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>
        <f>J49</f>
        <v>2937227</v>
      </c>
      <c r="K52" s="13">
        <f>K49</f>
        <v>0</v>
      </c>
    </row>
    <row r="53" spans="1:11" ht="12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8">
        <f>J50+J51-J52</f>
        <v>1081260</v>
      </c>
      <c r="K53" s="18">
        <f>K50+K51-K52</f>
        <v>17472064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15:K18 J36:K38 J50:K52 J23:K27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14:K14 J19:K21 J32:K34 J53:K53">
      <formula1>0</formula1>
    </dataValidation>
  </dataValidations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">
      <c r="A4" s="258" t="s">
        <v>7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2.5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5"/>
  <sheetViews>
    <sheetView view="pageBreakPreview" zoomScale="162" zoomScaleSheetLayoutView="162" zoomScalePageLayoutView="0" workbookViewId="0" topLeftCell="D1">
      <selection activeCell="K15" sqref="K1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3.140625" style="98" customWidth="1"/>
    <col min="11" max="11" width="14.421875" style="98" customWidth="1"/>
    <col min="12" max="16384" width="9.140625" style="98" customWidth="1"/>
  </cols>
  <sheetData>
    <row r="1" spans="1:12" ht="12">
      <c r="A1" s="276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7"/>
    </row>
    <row r="2" spans="1:12" ht="15">
      <c r="A2" s="95"/>
      <c r="B2" s="96"/>
      <c r="C2" s="263" t="s">
        <v>293</v>
      </c>
      <c r="D2" s="263"/>
      <c r="E2" s="100">
        <v>42736</v>
      </c>
      <c r="F2" s="99" t="s">
        <v>258</v>
      </c>
      <c r="G2" s="264">
        <v>43100</v>
      </c>
      <c r="H2" s="265"/>
      <c r="I2" s="96"/>
      <c r="J2" s="96"/>
      <c r="K2" s="96"/>
      <c r="L2" s="101"/>
    </row>
    <row r="3" spans="1:11" ht="22.5" thickBot="1">
      <c r="A3" s="266" t="s">
        <v>61</v>
      </c>
      <c r="B3" s="266"/>
      <c r="C3" s="266"/>
      <c r="D3" s="266"/>
      <c r="E3" s="266"/>
      <c r="F3" s="266"/>
      <c r="G3" s="266"/>
      <c r="H3" s="266"/>
      <c r="I3" s="102" t="s">
        <v>316</v>
      </c>
      <c r="J3" s="103" t="s">
        <v>156</v>
      </c>
      <c r="K3" s="103" t="s">
        <v>157</v>
      </c>
    </row>
    <row r="4" spans="1:11" ht="12">
      <c r="A4" s="267">
        <v>1</v>
      </c>
      <c r="B4" s="267"/>
      <c r="C4" s="267"/>
      <c r="D4" s="267"/>
      <c r="E4" s="267"/>
      <c r="F4" s="267"/>
      <c r="G4" s="267"/>
      <c r="H4" s="267"/>
      <c r="I4" s="105">
        <v>2</v>
      </c>
      <c r="J4" s="104" t="s">
        <v>294</v>
      </c>
      <c r="K4" s="104" t="s">
        <v>295</v>
      </c>
    </row>
    <row r="5" spans="1:11" ht="12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75530440</v>
      </c>
      <c r="K5" s="107">
        <v>105530440</v>
      </c>
    </row>
    <row r="6" spans="1:11" ht="12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1227920</v>
      </c>
      <c r="K6" s="108">
        <v>1524531</v>
      </c>
    </row>
    <row r="7" spans="1:11" ht="12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-207860</v>
      </c>
      <c r="K7" s="108">
        <v>-207860</v>
      </c>
    </row>
    <row r="8" spans="1:11" ht="12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48363030</v>
      </c>
      <c r="K8" s="108">
        <v>46851830</v>
      </c>
    </row>
    <row r="9" spans="1:11" ht="12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5932226</v>
      </c>
      <c r="K9" s="108">
        <v>7551784</v>
      </c>
    </row>
    <row r="10" spans="1:11" ht="12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40182195</v>
      </c>
      <c r="K10" s="108">
        <v>47329010</v>
      </c>
    </row>
    <row r="11" spans="1:11" ht="12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">
      <c r="A14" s="272" t="s">
        <v>305</v>
      </c>
      <c r="B14" s="273"/>
      <c r="C14" s="273"/>
      <c r="D14" s="273"/>
      <c r="E14" s="273"/>
      <c r="F14" s="273"/>
      <c r="G14" s="273"/>
      <c r="H14" s="273"/>
      <c r="I14" s="106">
        <v>10</v>
      </c>
      <c r="J14" s="109">
        <f>SUM(J5:J13)</f>
        <v>171027951</v>
      </c>
      <c r="K14" s="109">
        <f>SUM(K5:K13)</f>
        <v>208579735</v>
      </c>
    </row>
    <row r="15" spans="1:11" ht="12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">
      <c r="A21" s="272" t="s">
        <v>312</v>
      </c>
      <c r="B21" s="273"/>
      <c r="C21" s="273"/>
      <c r="D21" s="273"/>
      <c r="E21" s="273"/>
      <c r="F21" s="273"/>
      <c r="G21" s="273"/>
      <c r="H21" s="273"/>
      <c r="I21" s="106">
        <v>17</v>
      </c>
      <c r="J21" s="110">
        <f>SUM(J15:J20)</f>
        <v>0</v>
      </c>
      <c r="K21" s="110">
        <f>SUM(K15:K20)</f>
        <v>0</v>
      </c>
    </row>
    <row r="22" spans="1:11" ht="12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">
      <c r="A23" s="268" t="s">
        <v>313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>
      <c r="A25" s="274" t="s">
        <v>315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Mirela Šumanovac</cp:lastModifiedBy>
  <cp:lastPrinted>2018-04-25T11:32:49Z</cp:lastPrinted>
  <dcterms:created xsi:type="dcterms:W3CDTF">2008-10-17T11:51:54Z</dcterms:created>
  <dcterms:modified xsi:type="dcterms:W3CDTF">2018-04-25T11:38:10Z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