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<sst xmlns="http://schemas.openxmlformats.org/spreadsheetml/2006/main" count="396" uniqueCount="346">
  <si>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</si>
  <si>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</si>
  <si>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</si>
  <si>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</si>
  <si>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</si>
  <si>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</si>
  <si>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</si>
  <si>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</si>
  <si>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</si>
  <si>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</si>
  <si>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</si>
  <si>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</si>
  <si>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</si>
  <si>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</si>
  <si>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</si>
  <si>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</si>
  <si>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</si>
  <si>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</si>
  <si>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</si>
  <si>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</si>
  <si>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</si>
  <si>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</si>
  <si>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</si>
  <si>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</si>
  <si>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</si>
  <si>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</si>
  <si>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</si>
  <si>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</si>
  <si>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</si>
  <si>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</si>
  <si>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</si>
  <si>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</si>
  <si>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</si>
  <si>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</si>
  <si>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</si>
  <si>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</si>
  <si>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</si>
  <si>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</si>
  <si>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</si>
  <si>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</si>
  <si>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</si>
  <si>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</si>
  <si>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</si>
  <si>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</si>
  <si>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</si>
  <si>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</si>
  <si>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</si>
  <si>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</si>
  <si>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</si>
  <si>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</si>
  <si>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</si>
  <si>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</si>
  <si>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</si>
  <si>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</si>
  <si>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</si>
  <si>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</si>
  <si>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</si>
  <si>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</si>
  <si>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</si>
  <si>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</si>
  <si>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</si>
  <si>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</si>
  <si>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</si>
  <si>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</si>
  <si>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</si>
  <si>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</si>
  <si>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</si>
  <si>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</si>
  <si>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</si>
  <si>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</si>
  <si>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</si>
  <si>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</si>
  <si>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</si>
  <si>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</si>
  <si>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</si>
  <si>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</si>
  <si>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</si>
  <si>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</si>
  <si>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</si>
  <si>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</si>
  <si>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</si>
  <si>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</si>
  <si>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</si>
  <si>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</si>
  <si>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</si>
  <si>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</si>
  <si>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</si>
  <si>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</si>
  <si>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</si>
  <si>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</si>
  <si>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</si>
  <si>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</si>
  <si>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</si>
  <si>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</si>
  <si>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</si>
  <si>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</si>
  <si>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</si>
  <si>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</si>
  <si>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</si>
  <si>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</si>
  <si>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</si>
  <si>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</si>
  <si>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</si>
  <si>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</si>
  <si>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</si>
  <si>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</si>
  <si>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</si>
  <si>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</si>
  <si>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</si>
  <si>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</si>
  <si>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</si>
  <si>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</si>
  <si>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</si>
  <si>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</si>
  <si>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</si>
  <si>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</si>
  <si>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</si>
  <si>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</si>
  <si>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</si>
  <si>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</si>
  <si>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</si>
  <si>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</si>
  <si>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</si>
  <si>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</si>
  <si>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</si>
  <si>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</si>
  <si>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</si>
  <si>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</si>
  <si>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</si>
  <si>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</si>
  <si>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</si>
  <si>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</si>
  <si>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</si>
  <si>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</si>
  <si>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</si>
  <si>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</si>
  <si>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</si>
  <si>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</si>
  <si>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</si>
  <si>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</si>
  <si>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</si>
  <si>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</si>
  <si>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</si>
  <si>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</si>
  <si>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</si>
  <si>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</si>
  <si>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</si>
  <si>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</si>
  <si>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</si>
  <si>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</si>
  <si>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</si>
  <si>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</si>
  <si>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</si>
  <si>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</si>
  <si>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</si>
  <si>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</si>
  <si>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</si>
  <si>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</si>
  <si>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</si>
  <si>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</si>
  <si>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</si>
  <si>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</si>
  <si>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</si>
  <si>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</si>
  <si>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</si>
  <si>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</si>
  <si>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</si>
  <si>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</si>
  <si>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</si>
  <si>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</si>
  <si>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</si>
  <si>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</si>
  <si>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</si>
  <si>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</si>
  <si>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</si>
  <si>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</si>
  <si>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</si>
  <si>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</si>
  <si>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</si>
  <si>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</si>
  <si>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</si>
  <si>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</si>
  <si>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</si>
  <si>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</si>
  <si>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</si>
  <si>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</si>
  <si>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</si>
  <si>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</si>
  <si>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</si>
  <si>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</si>
  <si>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</si>
  <si>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</si>
  <si>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</si>
  <si>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</si>
  <si>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</si>
  <si>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</si>
  <si>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</si>
  <si>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</si>
  <si>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</si>
  <si>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</si>
  <si>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</si>
  <si>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</si>
  <si>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</si>
  <si>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</si>
  <si>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</si>
  <si>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</si>
  <si>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</si>
  <si>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</si>
  <si>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</si>
  <si>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</si>
  <si>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</si>
  <si>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</si>
  <si>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</si>
  <si>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</si>
  <si>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</si>
  <si>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</si>
  <si>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</si>
  <si>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</si>
  <si>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</si>
  <si>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</si>
  <si>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</si>
  <si>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</si>
  <si>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</si>
  <si>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</si>
  <si>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</si>
  <si>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</si>
  <si>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</si>
  <si>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</si>
  <si>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</si>
  <si>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</si>
  <si>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</si>
  <si>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</si>
  <si>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</si>
  <si>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</si>
  <si>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</si>
  <si>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</si>
  <si>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</si>
  <si>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</si>
  <si>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</si>
  <si>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</si>
  <si>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</si>
  <si>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</si>
  <si>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</si>
  <si>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</si>
  <si>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</si>
  <si>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</si>
  <si>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</si>
  <si>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</si>
  <si>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</si>
  <si>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</si>
  <si>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</si>
  <si>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</si>
  <si>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</si>
  <si>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</si>
  <si>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</si>
  <si>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</si>
  <si>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</si>
  <si>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</si>
  <si>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</si>
  <si>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</si>
  <si>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</si>
  <si>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</si>
  <si>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</si>
  <si>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</si>
  <si>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</si>
  <si>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</si>
  <si>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</si>
  <si>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</si>
  <si>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</si>
  <si>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</si>
  <si>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</si>
  <si>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</si>
  <si>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</si>
  <si>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</si>
  <si>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</si>
  <si>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</si>
  <si>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</si>
  <si>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</si>
  <si>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</si>
  <si>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</si>
  <si>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</si>
  <si>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</si>
  <si>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</si>
  <si>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</si>
  <si>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</si>
  <si>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</si>
  <si>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</si>
  <si>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</si>
  <si>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</si>
  <si>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</si>
  <si>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</si>
  <si>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</si>
  <si>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</si>
  <si>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</si>
  <si>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</si>
  <si>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</si>
  <si>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</si>
  <si>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</si>
  <si>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</si>
  <si>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</si>
  <si>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</si>
  <si>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</si>
  <si>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</si>
  <si>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</si>
  <si>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</si>
  <si>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</si>
  <si>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</si>
  <si>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</si>
  <si>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</si>
  <si>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</si>
  <si>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</si>
  <si>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</si>
  <si>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</si>
  <si>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</si>
  <si>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</si>
  <si>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</si>
  <si>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</si>
  <si>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</si>
  <si>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</si>
  <si>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</si>
  <si>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</si>
  <si>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</si>
  <si>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</si>
  <si>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03300099</t>
  </si>
  <si>
    <t>30014502</t>
  </si>
  <si>
    <t>02046778584</t>
  </si>
  <si>
    <t>Vinkovci</t>
  </si>
  <si>
    <t>Duga ulica 181</t>
  </si>
  <si>
    <t>spacva@spacva.hr</t>
  </si>
  <si>
    <t>www.spacva.hr</t>
  </si>
  <si>
    <t>1623</t>
  </si>
  <si>
    <t>NE</t>
  </si>
  <si>
    <t>Vukovarsko-srijemska</t>
  </si>
  <si>
    <t>Dario Puljiz</t>
  </si>
  <si>
    <t xml:space="preserve">SPAČVA D.D. </t>
  </si>
  <si>
    <t>Mirela Šumanovac</t>
  </si>
  <si>
    <t>032 616 730</t>
  </si>
  <si>
    <t>032 303 429</t>
  </si>
  <si>
    <t>Obveznik: __SPAČVA DD___________________________________________________________</t>
  </si>
  <si>
    <t>stanje na dan 31.03.2014.</t>
  </si>
  <si>
    <t>Obveznik: ____SPAČVA DD_____________________________________________________</t>
  </si>
  <si>
    <t>u razdoblju 01.01.2014.-31.03.2014.</t>
  </si>
  <si>
    <t>Obveznik: SPAČVA D.D.</t>
  </si>
  <si>
    <t>u razdoblju 01.01.2014. do 31.03.2014.</t>
  </si>
  <si>
    <t>01.01.14.</t>
  </si>
  <si>
    <t>31.03.14.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</si>
</sst>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view="pageBreakPreview" zoomScale="110" zoomScaleSheetLayoutView="110" zoomScalePageLayoutView="0" workbookViewId="0" topLeftCell="A43">
      <selection activeCell="H48" sqref="H48:I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41640</v>
      </c>
      <c r="F2" s="12"/>
      <c r="G2" s="13" t="s">
        <v>250</v>
      </c>
      <c r="H2" s="119">
        <v>41729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334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32100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487</v>
      </c>
      <c r="D22" s="143" t="s">
        <v>326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16</v>
      </c>
      <c r="D24" s="143" t="s">
        <v>332</v>
      </c>
      <c r="E24" s="151"/>
      <c r="F24" s="151"/>
      <c r="G24" s="152"/>
      <c r="H24" s="51" t="s">
        <v>261</v>
      </c>
      <c r="I24" s="121">
        <v>589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331</v>
      </c>
      <c r="D26" s="25"/>
      <c r="E26" s="33"/>
      <c r="F26" s="24"/>
      <c r="G26" s="154" t="s">
        <v>263</v>
      </c>
      <c r="H26" s="140"/>
      <c r="I26" s="123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336</v>
      </c>
      <c r="D48" s="174"/>
      <c r="E48" s="175"/>
      <c r="F48" s="16"/>
      <c r="G48" s="51" t="s">
        <v>271</v>
      </c>
      <c r="H48" s="173" t="s">
        <v>337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/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333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1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11" width="9.140625" style="52" customWidth="1"/>
    <col min="12" max="12" width="10.00390625" style="52" bestFit="1" customWidth="1"/>
    <col min="13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172820590</v>
      </c>
      <c r="K8" s="53">
        <f>K9+K16+K26+K35+K39</f>
        <v>171267248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15715</v>
      </c>
      <c r="K9" s="53">
        <f>SUM(K10:K15)</f>
        <v>15135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5715</v>
      </c>
      <c r="K10" s="7">
        <v>5135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10000</v>
      </c>
      <c r="K15" s="7">
        <v>10000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172108974</v>
      </c>
      <c r="K16" s="53">
        <f>SUM(K17:K25)</f>
        <v>170569500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31683794</v>
      </c>
      <c r="K17" s="7">
        <v>31683794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87004467</v>
      </c>
      <c r="K18" s="7">
        <v>86084206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52322432</v>
      </c>
      <c r="K19" s="7">
        <v>51283582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1065560</v>
      </c>
      <c r="K20" s="7">
        <v>1003791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19910</v>
      </c>
      <c r="K23" s="7">
        <v>501316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12811</v>
      </c>
      <c r="K24" s="7">
        <v>12811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601305</v>
      </c>
      <c r="K26" s="53">
        <f>SUM(K27:K34)</f>
        <v>601305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581100</v>
      </c>
      <c r="K31" s="7">
        <v>581100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205</v>
      </c>
      <c r="K33" s="7">
        <v>205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94596</v>
      </c>
      <c r="K35" s="53">
        <f>SUM(K36:K38)</f>
        <v>81308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72370</v>
      </c>
      <c r="K37" s="7">
        <v>59114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22226</v>
      </c>
      <c r="K38" s="7">
        <v>22194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108131496</v>
      </c>
      <c r="K40" s="53">
        <f>K41+K49+K56+K64</f>
        <v>119471450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66095988</v>
      </c>
      <c r="K41" s="53">
        <f>SUM(K42:K48)</f>
        <v>64258348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6595901</v>
      </c>
      <c r="K42" s="7">
        <v>9237735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13876223</v>
      </c>
      <c r="K43" s="7">
        <v>21023063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26217349</v>
      </c>
      <c r="K44" s="7">
        <v>22811797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1820366</v>
      </c>
      <c r="K45" s="7">
        <v>2581490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1139570</v>
      </c>
      <c r="K46" s="7">
        <v>63127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16446579</v>
      </c>
      <c r="K47" s="7">
        <v>8541136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15568151</v>
      </c>
      <c r="K49" s="53">
        <f>SUM(K50:K55)</f>
        <v>22209183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14637567</v>
      </c>
      <c r="K51" s="7">
        <v>19141157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491987</v>
      </c>
      <c r="K53" s="7">
        <v>374020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431697</v>
      </c>
      <c r="K54" s="7">
        <v>2687406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6900</v>
      </c>
      <c r="K55" s="7">
        <v>6600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22847271</v>
      </c>
      <c r="K56" s="53">
        <f>SUM(K57:K63)</f>
        <v>24097604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319007</v>
      </c>
      <c r="K62" s="7">
        <v>1569340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22528264</v>
      </c>
      <c r="K63" s="7">
        <v>22528264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3620086</v>
      </c>
      <c r="K64" s="7">
        <v>8906315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3519461</v>
      </c>
      <c r="K65" s="7">
        <v>4175684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284471547</v>
      </c>
      <c r="K66" s="53">
        <f>K7+K8+K40+K65</f>
        <v>294914382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145859883</v>
      </c>
      <c r="K69" s="54">
        <f>K70+K71+K72+K78+K79+K82+K85</f>
        <v>146396241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75530440</v>
      </c>
      <c r="K70" s="7">
        <v>75530440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-207860</v>
      </c>
      <c r="K72" s="53">
        <f>K73+K74-K75+K76+K77</f>
        <v>-207860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207860</v>
      </c>
      <c r="K75" s="7">
        <v>207860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51672806</v>
      </c>
      <c r="K78" s="7">
        <v>51672806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12362358</v>
      </c>
      <c r="K79" s="53">
        <f>K80-K81</f>
        <v>18864497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41865018</v>
      </c>
      <c r="K80" s="7">
        <v>48367157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29502660</v>
      </c>
      <c r="K81" s="7">
        <v>29502660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6502139</v>
      </c>
      <c r="K82" s="53">
        <f>K83-K84</f>
        <v>536358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6502139</v>
      </c>
      <c r="K83" s="7">
        <v>536358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J91+J92+J93+J94+J95+J96+J97+J98+J99</f>
        <v>98278038</v>
      </c>
      <c r="K90" s="53">
        <f>K91+K92+K93+K94+K95+K96+K97+K98+K99</f>
        <v>98278038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72024629</v>
      </c>
      <c r="K93" s="7">
        <v>72024629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8793031</v>
      </c>
      <c r="K95" s="7">
        <v>8793031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970400</v>
      </c>
      <c r="K98" s="7">
        <v>970400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16489978</v>
      </c>
      <c r="K99" s="7">
        <v>16489978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J101+J102+J103+J105+J106+J107+J108+J109+J110+J111+J112+J104</f>
        <v>40333626</v>
      </c>
      <c r="K100" s="53">
        <f>K101+K102+K103+K105+K106+K107+K108+K109+K110+K111+K112+K104</f>
        <v>50240103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24385687</v>
      </c>
      <c r="K103" s="7">
        <v>24382180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6131</v>
      </c>
      <c r="K104" s="7">
        <v>9260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7133259</v>
      </c>
      <c r="K105" s="7">
        <v>17802281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4881646</v>
      </c>
      <c r="K108" s="7">
        <v>5308554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3698527</v>
      </c>
      <c r="K109" s="7">
        <v>2556336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228376</v>
      </c>
      <c r="K112" s="7">
        <v>181492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284471547</v>
      </c>
      <c r="K114" s="53">
        <f>K69+K86+K90+K100+K113</f>
        <v>294914382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="110" zoomScaleSheetLayoutView="110" zoomScalePageLayoutView="0" workbookViewId="0" topLeftCell="A56">
      <selection activeCell="M73" sqref="M73"/>
    </sheetView>
  </sheetViews>
  <sheetFormatPr defaultColWidth="9.140625" defaultRowHeight="12.75"/>
  <cols>
    <col min="1" max="6" width="9.140625" style="52" customWidth="1"/>
    <col min="7" max="7" width="3.8515625" style="52" customWidth="1"/>
    <col min="8" max="8" width="9.140625" style="52" hidden="1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29841327</v>
      </c>
      <c r="K7" s="54">
        <f>SUM(K8:K9)</f>
        <v>29841327</v>
      </c>
      <c r="L7" s="54">
        <f>SUM(L8:L9)</f>
        <v>43302237</v>
      </c>
      <c r="M7" s="54">
        <f>SUM(M8:M9)</f>
        <v>43302237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28303169</v>
      </c>
      <c r="K8" s="7">
        <v>28303169</v>
      </c>
      <c r="L8" s="7">
        <v>35003883</v>
      </c>
      <c r="M8" s="7">
        <v>35003883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1538158</v>
      </c>
      <c r="K9" s="7">
        <v>1538158</v>
      </c>
      <c r="L9" s="7">
        <v>8298354</v>
      </c>
      <c r="M9" s="7">
        <v>8298354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26780782</v>
      </c>
      <c r="K10" s="53">
        <f>K11+K12+K16+K20+K21+K22+K25+K26</f>
        <v>26780782</v>
      </c>
      <c r="L10" s="53">
        <f>L11+L12+L16+L20+L21+L22+L25+L26</f>
        <v>42204172</v>
      </c>
      <c r="M10" s="53">
        <f>M11+M12+M16+M20+M21+M22+M25+M26</f>
        <v>42204172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-7438638</v>
      </c>
      <c r="K11" s="7">
        <v>-7438638</v>
      </c>
      <c r="L11" s="7">
        <v>-3946890</v>
      </c>
      <c r="M11" s="7">
        <v>-3946890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22197843</v>
      </c>
      <c r="K12" s="53">
        <f>SUM(K13:K15)</f>
        <v>22197843</v>
      </c>
      <c r="L12" s="53">
        <f>SUM(L13:L15)</f>
        <v>32073988</v>
      </c>
      <c r="M12" s="53">
        <f>SUM(M13:M15)</f>
        <v>32073988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18422408</v>
      </c>
      <c r="K13" s="7">
        <v>18422408</v>
      </c>
      <c r="L13" s="7">
        <v>21172176</v>
      </c>
      <c r="M13" s="7">
        <v>21172176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1972043</v>
      </c>
      <c r="K14" s="7">
        <v>1972043</v>
      </c>
      <c r="L14" s="7">
        <v>8410679</v>
      </c>
      <c r="M14" s="7">
        <v>8410679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1803392</v>
      </c>
      <c r="K15" s="7">
        <v>1803392</v>
      </c>
      <c r="L15" s="7">
        <v>2491133</v>
      </c>
      <c r="M15" s="7">
        <v>2491133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8431171</v>
      </c>
      <c r="K16" s="53">
        <f>SUM(K17:K19)</f>
        <v>8431171</v>
      </c>
      <c r="L16" s="53">
        <f>SUM(L17:L19)</f>
        <v>9351822</v>
      </c>
      <c r="M16" s="53">
        <f>SUM(M17:M19)</f>
        <v>9351822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5654371</v>
      </c>
      <c r="K17" s="7">
        <v>5654371</v>
      </c>
      <c r="L17" s="7">
        <v>6188501</v>
      </c>
      <c r="M17" s="7">
        <v>6188501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1663370</v>
      </c>
      <c r="K18" s="7">
        <v>1663370</v>
      </c>
      <c r="L18" s="7">
        <v>1926010</v>
      </c>
      <c r="M18" s="7">
        <v>1926010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1113430</v>
      </c>
      <c r="K19" s="7">
        <v>1113430</v>
      </c>
      <c r="L19" s="7">
        <v>1237311</v>
      </c>
      <c r="M19" s="7">
        <v>1237311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2164533</v>
      </c>
      <c r="K20" s="7">
        <v>2164533</v>
      </c>
      <c r="L20" s="7">
        <v>2334304</v>
      </c>
      <c r="M20" s="7">
        <v>2334304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1425873</v>
      </c>
      <c r="K21" s="7">
        <v>1425873</v>
      </c>
      <c r="L21" s="7">
        <v>2390948</v>
      </c>
      <c r="M21" s="7">
        <v>2390948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459746</v>
      </c>
      <c r="K27" s="53">
        <f>SUM(K28:K32)</f>
        <v>459746</v>
      </c>
      <c r="L27" s="53">
        <f>SUM(L28:L32)</f>
        <v>54980</v>
      </c>
      <c r="M27" s="53">
        <f>SUM(M28:M32)</f>
        <v>54980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459746</v>
      </c>
      <c r="K29" s="7">
        <v>459746</v>
      </c>
      <c r="L29" s="7">
        <v>54980</v>
      </c>
      <c r="M29" s="7">
        <v>54980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1652622</v>
      </c>
      <c r="K33" s="53">
        <f>SUM(K34:K37)</f>
        <v>1652622</v>
      </c>
      <c r="L33" s="53">
        <f>SUM(L34:L37)</f>
        <v>616687</v>
      </c>
      <c r="M33" s="53">
        <f>SUM(M34:M37)</f>
        <v>616687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1652622</v>
      </c>
      <c r="K35" s="7">
        <v>1652622</v>
      </c>
      <c r="L35" s="7">
        <v>616687</v>
      </c>
      <c r="M35" s="7">
        <v>616687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30301073</v>
      </c>
      <c r="K42" s="53">
        <f>K7+K27+K38+K40</f>
        <v>30301073</v>
      </c>
      <c r="L42" s="53">
        <f>L7+L27+L38+L40</f>
        <v>43357217</v>
      </c>
      <c r="M42" s="53">
        <f>M7+M27+M38+M40</f>
        <v>43357217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28433404</v>
      </c>
      <c r="K43" s="53">
        <f>K10+K33+K39+K41</f>
        <v>28433404</v>
      </c>
      <c r="L43" s="53">
        <f>L10+L33+L39+L41</f>
        <v>42820859</v>
      </c>
      <c r="M43" s="53">
        <f>M10+M33+M39+M41</f>
        <v>42820859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1867669</v>
      </c>
      <c r="K44" s="53">
        <f>K42-K43</f>
        <v>1867669</v>
      </c>
      <c r="L44" s="53">
        <f>L42-L43</f>
        <v>536358</v>
      </c>
      <c r="M44" s="53">
        <f>M42-M43</f>
        <v>536358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1867669</v>
      </c>
      <c r="K45" s="53">
        <f>IF(K42&gt;K43,K42-K43,0)</f>
        <v>1867669</v>
      </c>
      <c r="L45" s="53">
        <f>IF(L42&gt;L43,L42-L43,0)</f>
        <v>536358</v>
      </c>
      <c r="M45" s="53">
        <f>IF(M42&gt;M43,M42-M43,0)</f>
        <v>536358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1867669</v>
      </c>
      <c r="K48" s="53">
        <f>K44-K47</f>
        <v>1867669</v>
      </c>
      <c r="L48" s="53">
        <f>L44-L47</f>
        <v>536358</v>
      </c>
      <c r="M48" s="53">
        <f>M44-M47</f>
        <v>536358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1867669</v>
      </c>
      <c r="K49" s="53">
        <f>IF(K48&gt;0,K48,0)</f>
        <v>1867669</v>
      </c>
      <c r="L49" s="53">
        <f>IF(L48&gt;0,L48,0)</f>
        <v>536358</v>
      </c>
      <c r="M49" s="53">
        <f>IF(M48&gt;0,M48,0)</f>
        <v>536358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1867669</v>
      </c>
      <c r="K56" s="6">
        <v>1867669</v>
      </c>
      <c r="L56" s="6">
        <v>536358</v>
      </c>
      <c r="M56" s="6">
        <v>536358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1867669</v>
      </c>
      <c r="K67" s="61">
        <f>K56+K66</f>
        <v>1867669</v>
      </c>
      <c r="L67" s="61">
        <f>L56+L66</f>
        <v>536358</v>
      </c>
      <c r="M67" s="61">
        <f>M56+M66</f>
        <v>536358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tabSelected="1" view="pageBreakPreview" zoomScale="110" zoomScaleSheetLayoutView="110" zoomScalePageLayoutView="0" workbookViewId="0" topLeftCell="A31">
      <selection activeCell="J38" sqref="J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1807668</v>
      </c>
      <c r="K7" s="7">
        <v>536358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2164533</v>
      </c>
      <c r="K8" s="7">
        <v>2334304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4276990</v>
      </c>
      <c r="K9" s="7">
        <v>9909984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32661</v>
      </c>
      <c r="K10" s="7">
        <v>118267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1837640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2529717</v>
      </c>
      <c r="K12" s="7">
        <v>656223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v>10871569</v>
      </c>
      <c r="K13" s="53">
        <f>SUM(K7:K12)</f>
        <v>15392776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4503590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8603188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3538661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8603188</v>
      </c>
      <c r="K18" s="53">
        <f>SUM(K14:K17)</f>
        <v>8042251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2268381</v>
      </c>
      <c r="K19" s="53">
        <f>IF(K13&gt;K18,K13-K18,0)</f>
        <v>7350525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>
        <v>813963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1250333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2064296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2064296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259588</v>
      </c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259588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2947174</v>
      </c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2947174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2687586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5286229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419205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926344</v>
      </c>
      <c r="K49" s="7">
        <v>3620086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f>K47</f>
        <v>5286229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419205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507139</v>
      </c>
      <c r="K52" s="61">
        <f>K49+K50-K51</f>
        <v>8906315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="125" zoomScaleSheetLayoutView="125" zoomScalePageLayoutView="0" workbookViewId="0" topLeftCell="A14">
      <selection activeCell="J13" sqref="J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9.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127" t="s">
        <v>344</v>
      </c>
      <c r="F2" s="43" t="s">
        <v>250</v>
      </c>
      <c r="G2" s="269" t="s">
        <v>345</v>
      </c>
      <c r="H2" s="270"/>
      <c r="I2" s="74"/>
      <c r="J2" s="74"/>
      <c r="K2" s="74"/>
      <c r="L2" s="77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75530440</v>
      </c>
      <c r="K5" s="45">
        <v>75530440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-207860</v>
      </c>
      <c r="K6" s="46">
        <v>-207860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12362358</v>
      </c>
      <c r="K8" s="46">
        <v>18864497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6502139</v>
      </c>
      <c r="K9" s="46">
        <v>536358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51672806</v>
      </c>
      <c r="K10" s="46">
        <v>51672806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145859883</v>
      </c>
      <c r="K14" s="78">
        <f>SUM(K5:K13)</f>
        <v>146396241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</cp:lastModifiedBy>
  <cp:lastPrinted>2014-04-30T08:11:11Z</cp:lastPrinted>
  <dcterms:created xsi:type="dcterms:W3CDTF">2008-10-17T11:51:54Z</dcterms:created>
  <dcterms:modified xsi:type="dcterms:W3CDTF">2014-04-30T09:02:38Z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