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6608" windowHeight="943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<sst xmlns="http://schemas.openxmlformats.org/spreadsheetml/2006/main" count="396" uniqueCount="349">
  <si>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</si>
  <si>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</si>
  <si>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</si>
  <si>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</si>
  <si>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</si>
  <si>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</si>
  <si>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</si>
  <si>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</si>
  <si>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stanje na dan __.__.____.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</si>
  <si>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</si>
  <si>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</si>
  <si>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</si>
  <si>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</si>
  <si>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</si>
  <si>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</si>
  <si>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</si>
  <si>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</si>
  <si>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</si>
  <si>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</si>
  <si>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</si>
  <si>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</si>
  <si>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</si>
  <si>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</si>
  <si>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</si>
  <si>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</si>
  <si>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</si>
  <si>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</si>
  <si>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</si>
  <si>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</si>
  <si>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</si>
  <si>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</si>
  <si>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</si>
  <si>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</si>
  <si>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</si>
  <si>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</si>
  <si>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</si>
  <si>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</si>
  <si>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</si>
  <si>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</si>
  <si>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</si>
  <si>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</si>
  <si>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</si>
  <si>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</si>
  <si>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</si>
  <si>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</si>
  <si>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</si>
  <si>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</si>
  <si>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</si>
  <si>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</si>
  <si>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</si>
  <si>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</si>
  <si>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</si>
  <si>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</si>
  <si>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</si>
  <si>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</si>
  <si>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</si>
  <si>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</si>
  <si>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</si>
  <si>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</si>
  <si>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</si>
  <si>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</si>
  <si>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</si>
  <si>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</si>
  <si>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</si>
  <si>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</si>
  <si>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</si>
  <si>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</si>
  <si>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</si>
  <si>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</si>
  <si>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</si>
  <si>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</si>
  <si>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</si>
  <si>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</si>
  <si>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</si>
  <si>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</si>
  <si>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</si>
  <si>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</si>
  <si>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</si>
  <si>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</si>
  <si>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</si>
  <si>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</si>
  <si>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</si>
  <si>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</si>
  <si>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</si>
  <si>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</si>
  <si>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</si>
  <si>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</si>
  <si>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</si>
  <si>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</si>
  <si>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</si>
  <si>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</si>
  <si>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</si>
  <si>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</si>
  <si>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</si>
  <si>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</si>
  <si>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</si>
  <si>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</si>
  <si>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</si>
  <si>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</si>
  <si>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</si>
  <si>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</si>
  <si>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</si>
  <si>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</si>
  <si>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</si>
  <si>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</si>
  <si>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</si>
  <si>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</si>
  <si>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</si>
  <si>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</si>
  <si>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</si>
  <si>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</si>
  <si>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</si>
  <si>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</si>
  <si>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</si>
  <si>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</si>
  <si>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</si>
  <si>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</si>
  <si>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</si>
  <si>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</si>
  <si>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</si>
  <si>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</si>
  <si>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</si>
  <si>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</si>
  <si>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</si>
  <si>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</si>
  <si>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</si>
  <si>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</si>
  <si>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</si>
  <si>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</si>
  <si>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</si>
  <si>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</si>
  <si>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</si>
  <si>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</si>
  <si>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</si>
  <si>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</si>
  <si>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</si>
  <si>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</si>
  <si>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</si>
  <si>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</si>
  <si>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</si>
  <si>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</si>
  <si>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</si>
  <si>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</si>
  <si>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</si>
  <si>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</si>
  <si>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</si>
  <si>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</si>
  <si>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</si>
  <si>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</si>
  <si>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</si>
  <si>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</si>
  <si>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</si>
  <si>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</si>
  <si>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</si>
  <si>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</si>
  <si>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</si>
  <si>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</si>
  <si>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</si>
  <si>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</si>
  <si>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</si>
  <si>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</si>
  <si>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</si>
  <si>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</si>
  <si>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</si>
  <si>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</si>
  <si>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</si>
  <si>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</si>
  <si>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</si>
  <si>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</si>
  <si>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</si>
  <si>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</si>
  <si>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</si>
  <si>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</si>
  <si>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</si>
  <si>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</si>
  <si>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</si>
  <si>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</si>
  <si>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</si>
  <si>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</si>
  <si>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</si>
  <si>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</si>
  <si>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</si>
  <si>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</si>
  <si>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</si>
  <si>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</si>
  <si>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</si>
  <si>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</si>
  <si>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</si>
  <si>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</si>
  <si>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</si>
  <si>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</si>
  <si>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</si>
  <si>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</si>
  <si>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</si>
  <si>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</si>
  <si>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</si>
  <si>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</si>
  <si>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</si>
  <si>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</si>
  <si>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</si>
  <si>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</si>
  <si>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</si>
  <si>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</si>
  <si>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</si>
  <si>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</si>
  <si>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</si>
  <si>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</si>
  <si>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</si>
  <si>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</si>
  <si>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</si>
  <si>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</si>
  <si>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</si>
  <si>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</si>
  <si>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</si>
  <si>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</si>
  <si>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</si>
  <si>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</si>
  <si>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</si>
  <si>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</si>
  <si>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</si>
  <si>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</si>
  <si>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</si>
  <si>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</si>
  <si>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</si>
  <si>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</si>
  <si>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</si>
  <si>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</si>
  <si>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</si>
  <si>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</si>
  <si>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</si>
  <si>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</si>
  <si>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</si>
  <si>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</si>
  <si>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</si>
  <si>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</si>
  <si>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</si>
  <si>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</si>
  <si>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</si>
  <si>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</si>
  <si>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</si>
  <si>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</si>
  <si>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</si>
  <si>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</si>
  <si>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</si>
  <si>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</si>
  <si>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</si>
  <si>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</si>
  <si>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</si>
  <si>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</si>
  <si>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</si>
  <si>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</si>
  <si>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</si>
  <si>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</si>
  <si>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</si>
  <si>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</si>
  <si>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</si>
  <si>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</si>
  <si>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</si>
  <si>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</si>
  <si>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</si>
  <si>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</si>
  <si>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</si>
  <si>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</si>
  <si>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</si>
  <si>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</si>
  <si>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</si>
  <si>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</si>
  <si>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</si>
  <si>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</si>
  <si>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</si>
  <si>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</si>
  <si>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</si>
  <si>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</si>
  <si>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</si>
  <si>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</si>
  <si>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</si>
  <si>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</si>
  <si>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</si>
  <si>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</si>
  <si>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</si>
  <si>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</si>
  <si>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</si>
  <si>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</si>
  <si>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</si>
  <si>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</si>
  <si>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</si>
  <si>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</si>
  <si>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</si>
  <si>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</si>
  <si>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</si>
  <si>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</si>
  <si>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</si>
  <si>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</si>
  <si>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</si>
  <si>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</si>
  <si>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</si>
  <si>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</si>
  <si>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</si>
  <si>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</si>
  <si>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</si>
  <si>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</si>
  <si>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</si>
  <si>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</si>
  <si>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</si>
  <si>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</si>
  <si>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</si>
  <si>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</si>
  <si>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</si>
  <si>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</si>
  <si>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</si>
  <si>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</si>
  <si>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</si>
  <si>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</si>
  <si>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</si>
  <si>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</si>
  <si>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</si>
  <si>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</si>
  <si>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</si>
  <si>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</si>
  <si>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</si>
  <si>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</si>
  <si>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</si>
  <si>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</si>
  <si>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</si>
  <si>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</si>
  <si>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03300099</t>
  </si>
  <si>
    <t>02046778584</t>
  </si>
  <si>
    <t>03001402</t>
  </si>
  <si>
    <t xml:space="preserve">DRVNA INDUSTRIJA "SPAČVA" D.D. </t>
  </si>
  <si>
    <t>VINKOVCI</t>
  </si>
  <si>
    <t>DUGA ULICA 181</t>
  </si>
  <si>
    <t>spacva@spacva.hr</t>
  </si>
  <si>
    <t>www.spacva.hr</t>
  </si>
  <si>
    <t>Vinkovci</t>
  </si>
  <si>
    <t>VUKOVARSKO-SRIJEMSKA</t>
  </si>
  <si>
    <t>1623</t>
  </si>
  <si>
    <t>NE</t>
  </si>
  <si>
    <t>01.01.</t>
  </si>
  <si>
    <t>31.12.12.</t>
  </si>
  <si>
    <t>Obveznik: ____DRVNA INDUSTRIJA "SPAČVA " D.D. VINKOVCI_________________________________________________________</t>
  </si>
  <si>
    <t>u razdoblju 01.01.2012. do 31.12.2012.</t>
  </si>
  <si>
    <t>Obveznik: ____DRVNA INDUSTRIJA "SPAČVA" D.D. VINKOVCI_________________________________________________________</t>
  </si>
  <si>
    <t>u razdoblju  01.01.2012. do 31.12.2012.</t>
  </si>
  <si>
    <t>Obveznik: ___DRVNA INDUSTRIJA "SPAČVA" D.D. VINKOVCI__________________________________________________________</t>
  </si>
  <si>
    <t>Dario Puljiz</t>
  </si>
  <si>
    <t>032303421</t>
  </si>
  <si>
    <t>032616730</t>
  </si>
  <si>
    <t>mirela.sumanovac@spacva.hr</t>
  </si>
  <si>
    <t>Šumanovac Mirela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</si>
</sst>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rgb="FF92D050"/>
      </patternFill>
    </fill>
    <fill>
      <patternFill patternType="gray125">
        <fgColor indexed="22"/>
        <bgColor rgb="FF92D050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2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5" borderId="34" xfId="0" applyFont="1" applyFill="1" applyBorder="1" applyAlignment="1" applyProtection="1">
      <alignment vertical="center" wrapText="1"/>
      <protection hidden="1"/>
    </xf>
    <xf numFmtId="0" fontId="6" fillId="35" borderId="35" xfId="0" applyFont="1" applyFill="1" applyBorder="1" applyAlignment="1" applyProtection="1">
      <alignment vertical="center" wrapText="1"/>
      <protection hidden="1"/>
    </xf>
    <xf numFmtId="0" fontId="6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4"/>
  <sheetViews>
    <sheetView tabSelected="1" view="pageBreakPreview" zoomScale="110" zoomScaleSheetLayoutView="110" zoomScalePageLayoutView="0" workbookViewId="0" topLeftCell="A34">
      <selection activeCell="C46" sqref="C46:I4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281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2" t="s">
        <v>257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258</v>
      </c>
      <c r="B2" s="123"/>
      <c r="C2" s="123"/>
      <c r="D2" s="124"/>
      <c r="E2" s="24" t="s">
        <v>337</v>
      </c>
      <c r="F2" s="25"/>
      <c r="G2" s="26" t="s">
        <v>259</v>
      </c>
      <c r="H2" s="24" t="s">
        <v>338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260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261</v>
      </c>
      <c r="B6" s="127"/>
      <c r="C6" s="121" t="s">
        <v>325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262</v>
      </c>
      <c r="B8" s="130"/>
      <c r="C8" s="121" t="s">
        <v>327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263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264</v>
      </c>
      <c r="B12" s="127"/>
      <c r="C12" s="131" t="s">
        <v>328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265</v>
      </c>
      <c r="B14" s="127"/>
      <c r="C14" s="138">
        <v>32100</v>
      </c>
      <c r="D14" s="139"/>
      <c r="E14" s="31"/>
      <c r="F14" s="131" t="s">
        <v>329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266</v>
      </c>
      <c r="B16" s="127"/>
      <c r="C16" s="131" t="s">
        <v>330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267</v>
      </c>
      <c r="B18" s="127"/>
      <c r="C18" s="140" t="s">
        <v>331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268</v>
      </c>
      <c r="B20" s="127"/>
      <c r="C20" s="140" t="s">
        <v>332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269</v>
      </c>
      <c r="B22" s="127"/>
      <c r="C22" s="44">
        <v>487</v>
      </c>
      <c r="D22" s="131" t="s">
        <v>333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270</v>
      </c>
      <c r="B24" s="127"/>
      <c r="C24" s="44">
        <v>16</v>
      </c>
      <c r="D24" s="131" t="s">
        <v>334</v>
      </c>
      <c r="E24" s="132"/>
      <c r="F24" s="132"/>
      <c r="G24" s="133"/>
      <c r="H24" s="38" t="s">
        <v>271</v>
      </c>
      <c r="I24" s="48">
        <v>662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272</v>
      </c>
      <c r="I25" s="43"/>
      <c r="J25" s="22"/>
      <c r="K25" s="22"/>
      <c r="L25" s="22"/>
    </row>
    <row r="26" spans="1:12" ht="12.75">
      <c r="A26" s="126" t="s">
        <v>273</v>
      </c>
      <c r="B26" s="127"/>
      <c r="C26" s="49" t="s">
        <v>336</v>
      </c>
      <c r="D26" s="50"/>
      <c r="E26" s="22"/>
      <c r="F26" s="51"/>
      <c r="G26" s="126" t="s">
        <v>274</v>
      </c>
      <c r="H26" s="127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275</v>
      </c>
      <c r="B28" s="147"/>
      <c r="C28" s="148"/>
      <c r="D28" s="148"/>
      <c r="E28" s="149" t="s">
        <v>276</v>
      </c>
      <c r="F28" s="150"/>
      <c r="G28" s="150"/>
      <c r="H28" s="151" t="s">
        <v>277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278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279</v>
      </c>
      <c r="B46" s="158"/>
      <c r="C46" s="131" t="s">
        <v>348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280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281</v>
      </c>
      <c r="B48" s="158"/>
      <c r="C48" s="159" t="s">
        <v>346</v>
      </c>
      <c r="D48" s="160"/>
      <c r="E48" s="161"/>
      <c r="F48" s="32"/>
      <c r="G48" s="38" t="s">
        <v>282</v>
      </c>
      <c r="H48" s="159" t="s">
        <v>345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267</v>
      </c>
      <c r="B50" s="158"/>
      <c r="C50" s="166" t="s">
        <v>347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283</v>
      </c>
      <c r="B52" s="127"/>
      <c r="C52" s="159" t="s">
        <v>344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284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285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324</v>
      </c>
      <c r="C56" s="116"/>
      <c r="D56" s="116"/>
      <c r="E56" s="116"/>
      <c r="F56" s="116"/>
      <c r="G56" s="116"/>
      <c r="H56" s="173" t="s">
        <v>318</v>
      </c>
      <c r="I56" s="173"/>
      <c r="J56" s="22"/>
      <c r="K56" s="22"/>
      <c r="L56" s="22"/>
    </row>
    <row r="57" spans="1:12" ht="12.75">
      <c r="A57" s="69"/>
      <c r="B57" s="115" t="s">
        <v>319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320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321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322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286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287</v>
      </c>
      <c r="F63" s="22"/>
      <c r="G63" s="170" t="s">
        <v>288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3"/>
  <sheetViews>
    <sheetView view="pageBreakPreview" zoomScale="110" zoomScaleSheetLayoutView="110" zoomScalePageLayoutView="0" workbookViewId="0" topLeftCell="A1">
      <selection activeCell="K112" sqref="K112"/>
    </sheetView>
  </sheetViews>
  <sheetFormatPr defaultColWidth="9.140625" defaultRowHeight="12.75"/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8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339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0.75" thickBot="1">
      <c r="A5" s="215" t="s">
        <v>62</v>
      </c>
      <c r="B5" s="216"/>
      <c r="C5" s="216"/>
      <c r="D5" s="216"/>
      <c r="E5" s="216"/>
      <c r="F5" s="216"/>
      <c r="G5" s="216"/>
      <c r="H5" s="217"/>
      <c r="I5" s="77" t="s">
        <v>289</v>
      </c>
      <c r="J5" s="78" t="s">
        <v>116</v>
      </c>
      <c r="K5" s="79" t="s">
        <v>117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63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14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158294188</v>
      </c>
      <c r="K9" s="12">
        <f>K10+K17+K27+K36+K40</f>
        <v>294753574</v>
      </c>
    </row>
    <row r="10" spans="1:11" ht="12.75">
      <c r="A10" s="187" t="s">
        <v>214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62096</v>
      </c>
      <c r="K10" s="12">
        <f>SUM(K11:K16)</f>
        <v>29365</v>
      </c>
    </row>
    <row r="11" spans="1:11" ht="12.75">
      <c r="A11" s="187" t="s">
        <v>118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15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52096</v>
      </c>
      <c r="K12" s="13">
        <v>19365</v>
      </c>
    </row>
    <row r="13" spans="1:11" ht="12.75">
      <c r="A13" s="187" t="s">
        <v>119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217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218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219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10000</v>
      </c>
      <c r="K16" s="13">
        <v>10000</v>
      </c>
    </row>
    <row r="17" spans="1:11" ht="12.75">
      <c r="A17" s="187" t="s">
        <v>215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155353587</v>
      </c>
      <c r="K17" s="12">
        <f>SUM(K18:K26)</f>
        <v>291852489</v>
      </c>
    </row>
    <row r="18" spans="1:11" ht="12.75">
      <c r="A18" s="187" t="s">
        <v>220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10994901</v>
      </c>
      <c r="K18" s="13">
        <v>101193041</v>
      </c>
    </row>
    <row r="19" spans="1:11" ht="12.75">
      <c r="A19" s="187" t="s">
        <v>256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70772666</v>
      </c>
      <c r="K19" s="13">
        <v>123123210</v>
      </c>
    </row>
    <row r="20" spans="1:11" ht="12.75">
      <c r="A20" s="187" t="s">
        <v>221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35135694</v>
      </c>
      <c r="K20" s="13">
        <v>58908191</v>
      </c>
    </row>
    <row r="21" spans="1:11" ht="12.75">
      <c r="A21" s="187" t="s">
        <v>28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1506028</v>
      </c>
      <c r="K21" s="13">
        <v>1410932</v>
      </c>
    </row>
    <row r="22" spans="1:11" ht="12.75">
      <c r="A22" s="187" t="s">
        <v>29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75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76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36931487</v>
      </c>
      <c r="K24" s="13">
        <v>7204304</v>
      </c>
    </row>
    <row r="25" spans="1:11" ht="12.75">
      <c r="A25" s="187" t="s">
        <v>77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12811</v>
      </c>
      <c r="K25" s="13">
        <v>12811</v>
      </c>
    </row>
    <row r="26" spans="1:11" ht="12.75">
      <c r="A26" s="187" t="s">
        <v>78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199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285705</v>
      </c>
      <c r="K27" s="12">
        <f>SUM(K28:K35)</f>
        <v>285705</v>
      </c>
    </row>
    <row r="28" spans="1:11" ht="12.75">
      <c r="A28" s="187" t="s">
        <v>79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20000</v>
      </c>
      <c r="K28" s="13">
        <v>20000</v>
      </c>
    </row>
    <row r="29" spans="1:11" ht="12.75">
      <c r="A29" s="187" t="s">
        <v>80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81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86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87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265500</v>
      </c>
      <c r="K32" s="13">
        <v>265500</v>
      </c>
    </row>
    <row r="33" spans="1:11" ht="12.75">
      <c r="A33" s="187" t="s">
        <v>88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82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205</v>
      </c>
      <c r="K34" s="13">
        <v>205</v>
      </c>
    </row>
    <row r="35" spans="1:11" ht="12.75">
      <c r="A35" s="187" t="s">
        <v>191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192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2592800</v>
      </c>
      <c r="K36" s="12">
        <f>SUM(K37:K39)</f>
        <v>2586015</v>
      </c>
    </row>
    <row r="37" spans="1:11" ht="12.75">
      <c r="A37" s="187" t="s">
        <v>83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2500000</v>
      </c>
      <c r="K37" s="13">
        <v>2500000</v>
      </c>
    </row>
    <row r="38" spans="1:11" ht="12.75">
      <c r="A38" s="187" t="s">
        <v>84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92800</v>
      </c>
      <c r="K38" s="13">
        <v>86015</v>
      </c>
    </row>
    <row r="39" spans="1:11" ht="12.75">
      <c r="A39" s="187" t="s">
        <v>85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193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249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169197315</v>
      </c>
      <c r="K41" s="12">
        <f>K42+K50+K57+K65</f>
        <v>111680068</v>
      </c>
    </row>
    <row r="42" spans="1:11" ht="12.75">
      <c r="A42" s="187" t="s">
        <v>104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57535134</v>
      </c>
      <c r="K42" s="12">
        <f>SUM(K43:K49)</f>
        <v>59237316</v>
      </c>
    </row>
    <row r="43" spans="1:11" ht="12.75">
      <c r="A43" s="187" t="s">
        <v>124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5803172</v>
      </c>
      <c r="K43" s="13">
        <v>4864858</v>
      </c>
    </row>
    <row r="44" spans="1:11" ht="12.75">
      <c r="A44" s="187" t="s">
        <v>125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10175196</v>
      </c>
      <c r="K44" s="13">
        <v>11892285</v>
      </c>
    </row>
    <row r="45" spans="1:11" ht="12.75">
      <c r="A45" s="187" t="s">
        <v>89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25399212</v>
      </c>
      <c r="K45" s="13">
        <v>17323145</v>
      </c>
    </row>
    <row r="46" spans="1:11" ht="12.75">
      <c r="A46" s="187" t="s">
        <v>90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689743</v>
      </c>
      <c r="K46" s="13">
        <v>4150463</v>
      </c>
    </row>
    <row r="47" spans="1:11" ht="12.75">
      <c r="A47" s="187" t="s">
        <v>91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241940</v>
      </c>
      <c r="K47" s="13">
        <v>973735</v>
      </c>
    </row>
    <row r="48" spans="1:11" ht="12.75">
      <c r="A48" s="187" t="s">
        <v>92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15225871</v>
      </c>
      <c r="K48" s="13">
        <v>20032830</v>
      </c>
    </row>
    <row r="49" spans="1:11" ht="12.75">
      <c r="A49" s="187" t="s">
        <v>93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105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90532738</v>
      </c>
      <c r="K50" s="12">
        <f>SUM(K51:K56)</f>
        <v>38297049</v>
      </c>
    </row>
    <row r="51" spans="1:11" ht="12.75">
      <c r="A51" s="187" t="s">
        <v>209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44025265</v>
      </c>
      <c r="K51" s="13">
        <v>18887037</v>
      </c>
    </row>
    <row r="52" spans="1:11" ht="12.75">
      <c r="A52" s="187" t="s">
        <v>210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44263058</v>
      </c>
      <c r="K52" s="13">
        <v>17533409</v>
      </c>
    </row>
    <row r="53" spans="1:11" ht="12.75">
      <c r="A53" s="187" t="s">
        <v>211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212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188562</v>
      </c>
      <c r="K54" s="13">
        <v>516288</v>
      </c>
    </row>
    <row r="55" spans="1:11" ht="12.75">
      <c r="A55" s="187" t="s">
        <v>11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887564</v>
      </c>
      <c r="K55" s="13">
        <v>1245495</v>
      </c>
    </row>
    <row r="56" spans="1:11" ht="12.75">
      <c r="A56" s="187" t="s">
        <v>12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1168289</v>
      </c>
      <c r="K56" s="13">
        <v>114820</v>
      </c>
    </row>
    <row r="57" spans="1:11" ht="12.75">
      <c r="A57" s="187" t="s">
        <v>106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20884506</v>
      </c>
      <c r="K57" s="12">
        <f>SUM(K58:K64)</f>
        <v>13219359</v>
      </c>
    </row>
    <row r="58" spans="1:11" ht="12.75">
      <c r="A58" s="187" t="s">
        <v>79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80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8083478</v>
      </c>
      <c r="K59" s="13">
        <v>10286910</v>
      </c>
    </row>
    <row r="60" spans="1:11" ht="12.75">
      <c r="A60" s="187" t="s">
        <v>251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86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87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10907906</v>
      </c>
      <c r="K62" s="13">
        <v>2652962</v>
      </c>
    </row>
    <row r="63" spans="1:11" ht="12.75">
      <c r="A63" s="187" t="s">
        <v>88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1681055</v>
      </c>
      <c r="K63" s="13">
        <v>275280</v>
      </c>
    </row>
    <row r="64" spans="1:11" ht="12.75">
      <c r="A64" s="187" t="s">
        <v>47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212067</v>
      </c>
      <c r="K64" s="13">
        <v>4207</v>
      </c>
    </row>
    <row r="65" spans="1:11" ht="12.75">
      <c r="A65" s="187" t="s">
        <v>216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244937</v>
      </c>
      <c r="K65" s="13">
        <v>926344</v>
      </c>
    </row>
    <row r="66" spans="1:11" ht="12.75">
      <c r="A66" s="193" t="s">
        <v>59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>
        <v>434452</v>
      </c>
    </row>
    <row r="67" spans="1:11" ht="12.75">
      <c r="A67" s="193" t="s">
        <v>250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327491503</v>
      </c>
      <c r="K67" s="12">
        <f>K8+K9+K41+K66</f>
        <v>406868094</v>
      </c>
    </row>
    <row r="68" spans="1:11" ht="12.75">
      <c r="A68" s="199" t="s">
        <v>94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61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200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51206415</v>
      </c>
      <c r="K70" s="20">
        <f>K71+K72+K73+K79+K80+K83+K86</f>
        <v>91635712</v>
      </c>
    </row>
    <row r="71" spans="1:11" ht="12.75">
      <c r="A71" s="187" t="s">
        <v>148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82956600</v>
      </c>
      <c r="K71" s="13">
        <v>82956600</v>
      </c>
    </row>
    <row r="72" spans="1:11" ht="12.75">
      <c r="A72" s="187" t="s">
        <v>149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150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-207860</v>
      </c>
    </row>
    <row r="74" spans="1:11" ht="12.75">
      <c r="A74" s="187" t="s">
        <v>151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152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140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>
        <v>207860</v>
      </c>
    </row>
    <row r="77" spans="1:11" ht="12.75">
      <c r="A77" s="187" t="s">
        <v>141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142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143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>
        <v>115815792</v>
      </c>
    </row>
    <row r="80" spans="1:11" ht="12.75">
      <c r="A80" s="187" t="s">
        <v>247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-15360219</v>
      </c>
      <c r="K80" s="12">
        <f>K81-K82</f>
        <v>-31750185</v>
      </c>
    </row>
    <row r="81" spans="1:11" ht="12.75">
      <c r="A81" s="196" t="s">
        <v>176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177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15360219</v>
      </c>
      <c r="K82" s="13">
        <v>31750185</v>
      </c>
    </row>
    <row r="83" spans="1:11" ht="12.75">
      <c r="A83" s="187" t="s">
        <v>248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-16389966</v>
      </c>
      <c r="K83" s="12">
        <f>K84-K85</f>
        <v>-75178635</v>
      </c>
    </row>
    <row r="84" spans="1:11" ht="12.75">
      <c r="A84" s="196" t="s">
        <v>178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179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16389966</v>
      </c>
      <c r="K85" s="13">
        <v>75178635</v>
      </c>
    </row>
    <row r="86" spans="1:11" ht="12.75">
      <c r="A86" s="187" t="s">
        <v>180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20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136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137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138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21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161039069</v>
      </c>
      <c r="K91" s="12">
        <f>SUM(K92:K100)</f>
        <v>187254447</v>
      </c>
    </row>
    <row r="92" spans="1:11" ht="12.75">
      <c r="A92" s="187" t="s">
        <v>139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252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120560446</v>
      </c>
      <c r="K94" s="13">
        <v>118639549</v>
      </c>
    </row>
    <row r="95" spans="1:11" ht="12.75">
      <c r="A95" s="187" t="s">
        <v>253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254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40478623</v>
      </c>
      <c r="K96" s="13">
        <v>39660951</v>
      </c>
    </row>
    <row r="97" spans="1:11" ht="12.75">
      <c r="A97" s="187" t="s">
        <v>255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97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95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96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>
        <v>28953947</v>
      </c>
    </row>
    <row r="101" spans="1:11" ht="12.75">
      <c r="A101" s="193" t="s">
        <v>22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114784402</v>
      </c>
      <c r="K101" s="12">
        <f>SUM(K102:K113)</f>
        <v>127516318</v>
      </c>
    </row>
    <row r="102" spans="1:11" ht="12.75">
      <c r="A102" s="187" t="s">
        <v>139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>
        <v>551754</v>
      </c>
    </row>
    <row r="103" spans="1:11" ht="12.75">
      <c r="A103" s="187" t="s">
        <v>252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17296650</v>
      </c>
      <c r="K103" s="13">
        <v>35324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42086338</v>
      </c>
      <c r="K104" s="13">
        <v>45607663</v>
      </c>
    </row>
    <row r="105" spans="1:11" ht="12.75">
      <c r="A105" s="187" t="s">
        <v>253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47692</v>
      </c>
      <c r="K105" s="13">
        <v>830912</v>
      </c>
    </row>
    <row r="106" spans="1:11" ht="12.75">
      <c r="A106" s="187" t="s">
        <v>254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35079781</v>
      </c>
      <c r="K106" s="13">
        <v>36026584</v>
      </c>
    </row>
    <row r="107" spans="1:11" ht="12.75">
      <c r="A107" s="187" t="s">
        <v>255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97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98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2429104</v>
      </c>
      <c r="K109" s="13">
        <v>6216976</v>
      </c>
    </row>
    <row r="110" spans="1:11" ht="12.75">
      <c r="A110" s="187" t="s">
        <v>99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16708515</v>
      </c>
      <c r="K110" s="13">
        <v>33284273</v>
      </c>
    </row>
    <row r="111" spans="1:11" ht="12.75">
      <c r="A111" s="187" t="s">
        <v>102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100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101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1136322</v>
      </c>
      <c r="K113" s="13">
        <v>4962832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461617</v>
      </c>
      <c r="K114" s="13">
        <v>461617</v>
      </c>
    </row>
    <row r="115" spans="1:11" ht="12.75">
      <c r="A115" s="193" t="s">
        <v>26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327491503</v>
      </c>
      <c r="K115" s="12">
        <f>K70+K87+K91+K101+K114</f>
        <v>406868094</v>
      </c>
    </row>
    <row r="116" spans="1:11" ht="12.75">
      <c r="A116" s="176" t="s">
        <v>60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290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194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9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10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103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71"/>
  <sheetViews>
    <sheetView view="pageBreakPreview" zoomScale="110" zoomScaleSheetLayoutView="110" zoomScalePageLayoutView="0" workbookViewId="0" topLeftCell="A1">
      <selection activeCell="K78" sqref="K78"/>
    </sheetView>
  </sheetViews>
  <sheetFormatPr defaultColWidth="9.140625" defaultRowHeight="12.75"/>
  <sheetData>
    <row r="1" spans="1:11" ht="12.75">
      <c r="A1" s="205" t="s">
        <v>161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2.5" thickBot="1">
      <c r="A5" s="236" t="s">
        <v>62</v>
      </c>
      <c r="B5" s="236"/>
      <c r="C5" s="236"/>
      <c r="D5" s="236"/>
      <c r="E5" s="236"/>
      <c r="F5" s="236"/>
      <c r="G5" s="236"/>
      <c r="H5" s="236"/>
      <c r="I5" s="77" t="s">
        <v>291</v>
      </c>
      <c r="J5" s="79" t="s">
        <v>157</v>
      </c>
      <c r="K5" s="79" t="s">
        <v>158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27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185151098</v>
      </c>
      <c r="K7" s="20">
        <f>SUM(K8:K9)</f>
        <v>160320824</v>
      </c>
    </row>
    <row r="8" spans="1:11" ht="12.75">
      <c r="A8" s="193" t="s">
        <v>159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172458780</v>
      </c>
      <c r="K8" s="13">
        <v>153901306</v>
      </c>
    </row>
    <row r="9" spans="1:11" ht="12.75">
      <c r="A9" s="193" t="s">
        <v>107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12692318</v>
      </c>
      <c r="K9" s="13">
        <v>6419518</v>
      </c>
    </row>
    <row r="10" spans="1:11" ht="12.75">
      <c r="A10" s="193" t="s">
        <v>13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178212500</v>
      </c>
      <c r="K10" s="12">
        <f>K11+K12+K16+K20+K21+K22+K25+K26</f>
        <v>206707584</v>
      </c>
    </row>
    <row r="11" spans="1:11" ht="12.75">
      <c r="A11" s="193" t="s">
        <v>108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10440354</v>
      </c>
      <c r="K11" s="13">
        <v>6358978</v>
      </c>
    </row>
    <row r="12" spans="1:11" ht="12.75">
      <c r="A12" s="193" t="s">
        <v>23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110221788</v>
      </c>
      <c r="K12" s="12">
        <f>SUM(K13:K15)</f>
        <v>99263879</v>
      </c>
    </row>
    <row r="13" spans="1:11" ht="12.75">
      <c r="A13" s="187" t="s">
        <v>153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68216106</v>
      </c>
      <c r="K13" s="13">
        <v>62218188</v>
      </c>
    </row>
    <row r="14" spans="1:11" ht="12.75">
      <c r="A14" s="187" t="s">
        <v>154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27431334</v>
      </c>
      <c r="K14" s="13">
        <v>24576995</v>
      </c>
    </row>
    <row r="15" spans="1:11" ht="12.75">
      <c r="A15" s="187" t="s">
        <v>64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14574348</v>
      </c>
      <c r="K15" s="13">
        <v>12468696</v>
      </c>
    </row>
    <row r="16" spans="1:11" ht="12.75">
      <c r="A16" s="193" t="s">
        <v>24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36849256</v>
      </c>
      <c r="K16" s="12">
        <f>SUM(K17:K19)</f>
        <v>35413341</v>
      </c>
    </row>
    <row r="17" spans="1:11" ht="12.75">
      <c r="A17" s="187" t="s">
        <v>65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23145561</v>
      </c>
      <c r="K17" s="13">
        <v>23257926</v>
      </c>
    </row>
    <row r="18" spans="1:11" ht="12.75">
      <c r="A18" s="187" t="s">
        <v>66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8298670</v>
      </c>
      <c r="K18" s="13">
        <v>7302974</v>
      </c>
    </row>
    <row r="19" spans="1:11" ht="12.75">
      <c r="A19" s="187" t="s">
        <v>67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5405025</v>
      </c>
      <c r="K19" s="13">
        <v>4852441</v>
      </c>
    </row>
    <row r="20" spans="1:11" ht="12.75">
      <c r="A20" s="193" t="s">
        <v>109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8519266</v>
      </c>
      <c r="K20" s="13">
        <v>8658131</v>
      </c>
    </row>
    <row r="21" spans="1:11" ht="12.75">
      <c r="A21" s="193" t="s">
        <v>110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10245172</v>
      </c>
      <c r="K21" s="13">
        <v>11032740</v>
      </c>
    </row>
    <row r="22" spans="1:11" ht="12.75">
      <c r="A22" s="193" t="s">
        <v>25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1936664</v>
      </c>
      <c r="K22" s="12">
        <f>SUM(K23:K24)</f>
        <v>45980515</v>
      </c>
    </row>
    <row r="23" spans="1:11" ht="12.75">
      <c r="A23" s="187" t="s">
        <v>144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145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1936664</v>
      </c>
      <c r="K24" s="13">
        <v>45980515</v>
      </c>
    </row>
    <row r="25" spans="1:11" ht="12.75">
      <c r="A25" s="193" t="s">
        <v>111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53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/>
      <c r="K26" s="13"/>
    </row>
    <row r="27" spans="1:11" ht="12.75">
      <c r="A27" s="193" t="s">
        <v>222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2182794</v>
      </c>
      <c r="K27" s="12">
        <f>SUM(K28:K32)</f>
        <v>2588586</v>
      </c>
    </row>
    <row r="28" spans="1:11" ht="12.75">
      <c r="A28" s="193" t="s">
        <v>236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162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2182794</v>
      </c>
      <c r="K29" s="13">
        <v>2588586</v>
      </c>
    </row>
    <row r="30" spans="1:11" ht="12.75">
      <c r="A30" s="193" t="s">
        <v>146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232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147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223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25511358</v>
      </c>
      <c r="K33" s="12">
        <f>SUM(K34:K37)</f>
        <v>31370461</v>
      </c>
    </row>
    <row r="34" spans="1:11" ht="12.75">
      <c r="A34" s="193" t="s">
        <v>69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68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25511358</v>
      </c>
      <c r="K35" s="13">
        <v>23115518</v>
      </c>
    </row>
    <row r="36" spans="1:11" ht="12.75">
      <c r="A36" s="193" t="s">
        <v>233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>
        <v>8254943</v>
      </c>
    </row>
    <row r="37" spans="1:11" ht="12.75">
      <c r="A37" s="193" t="s">
        <v>70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204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205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234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235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224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187333892</v>
      </c>
      <c r="K42" s="12">
        <f>K7+K27+K38+K40</f>
        <v>162909410</v>
      </c>
    </row>
    <row r="43" spans="1:11" ht="12.75">
      <c r="A43" s="193" t="s">
        <v>225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203723858</v>
      </c>
      <c r="K43" s="12">
        <f>K10+K33+K39+K41</f>
        <v>238078045</v>
      </c>
    </row>
    <row r="44" spans="1:11" ht="12.75">
      <c r="A44" s="193" t="s">
        <v>245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-16389966</v>
      </c>
      <c r="K44" s="12">
        <f>K42-K43</f>
        <v>-75168635</v>
      </c>
    </row>
    <row r="45" spans="1:11" ht="12.75">
      <c r="A45" s="196" t="s">
        <v>227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228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16389966</v>
      </c>
      <c r="K46" s="12">
        <f>IF(K43&gt;K42,K43-K42,0)</f>
        <v>75168635</v>
      </c>
    </row>
    <row r="47" spans="1:11" ht="12.75">
      <c r="A47" s="193" t="s">
        <v>226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246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-16389966</v>
      </c>
      <c r="K48" s="12">
        <f>K44-K47</f>
        <v>-75168635</v>
      </c>
    </row>
    <row r="49" spans="1:11" ht="12.75">
      <c r="A49" s="196" t="s">
        <v>201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229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16389966</v>
      </c>
      <c r="K50" s="18">
        <f>IF(K48&lt;0,-K48,0)</f>
        <v>75168635</v>
      </c>
    </row>
    <row r="51" spans="1:11" ht="12.75">
      <c r="A51" s="179" t="s">
        <v>121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195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243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244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198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213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-16389966</v>
      </c>
      <c r="K56" s="11">
        <v>-75168635</v>
      </c>
    </row>
    <row r="57" spans="1:11" ht="12.75">
      <c r="A57" s="193" t="s">
        <v>230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237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238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46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239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240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241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242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231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202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203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-16389966</v>
      </c>
      <c r="K67" s="18">
        <f>K56+K66</f>
        <v>-75168635</v>
      </c>
    </row>
    <row r="68" spans="1:11" ht="12.75">
      <c r="A68" s="179" t="s">
        <v>197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196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243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244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3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sheetData>
    <row r="1" spans="1:11" ht="12.75">
      <c r="A1" s="241" t="s">
        <v>171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342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343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62</v>
      </c>
      <c r="B5" s="250"/>
      <c r="C5" s="250"/>
      <c r="D5" s="250"/>
      <c r="E5" s="250"/>
      <c r="F5" s="250"/>
      <c r="G5" s="250"/>
      <c r="H5" s="250"/>
      <c r="I5" s="87" t="s">
        <v>291</v>
      </c>
      <c r="J5" s="88" t="s">
        <v>157</v>
      </c>
      <c r="K5" s="88" t="s">
        <v>158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295</v>
      </c>
      <c r="K6" s="90" t="s">
        <v>296</v>
      </c>
    </row>
    <row r="7" spans="1:11" ht="12.75">
      <c r="A7" s="237" t="s">
        <v>163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41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-16389966</v>
      </c>
      <c r="K8" s="13">
        <v>-75178635</v>
      </c>
    </row>
    <row r="9" spans="1:11" ht="12.75">
      <c r="A9" s="187" t="s">
        <v>42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8519266</v>
      </c>
      <c r="K9" s="13">
        <v>8658131</v>
      </c>
    </row>
    <row r="10" spans="1:11" ht="12.75">
      <c r="A10" s="187" t="s">
        <v>43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12466790</v>
      </c>
      <c r="K10" s="13">
        <v>26264056</v>
      </c>
    </row>
    <row r="11" spans="1:11" ht="12.75">
      <c r="A11" s="187" t="s">
        <v>44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>
        <v>52235689</v>
      </c>
    </row>
    <row r="12" spans="1:11" ht="12.75">
      <c r="A12" s="187" t="s">
        <v>45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10645721</v>
      </c>
      <c r="K12" s="13"/>
    </row>
    <row r="13" spans="1:11" ht="12.75">
      <c r="A13" s="187" t="s">
        <v>54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12555</v>
      </c>
      <c r="K13" s="13">
        <v>6785</v>
      </c>
    </row>
    <row r="14" spans="1:11" ht="12.75">
      <c r="A14" s="193" t="s">
        <v>164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15254366</v>
      </c>
      <c r="K14" s="12">
        <f>SUM(K8:K13)</f>
        <v>11986026</v>
      </c>
    </row>
    <row r="15" spans="1:11" ht="12.75">
      <c r="A15" s="187" t="s">
        <v>55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56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25432498</v>
      </c>
      <c r="K16" s="13"/>
    </row>
    <row r="17" spans="1:11" ht="12.75">
      <c r="A17" s="187" t="s">
        <v>57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>
        <v>1702182</v>
      </c>
    </row>
    <row r="18" spans="1:11" ht="12.75">
      <c r="A18" s="187" t="s">
        <v>58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>
        <v>434452</v>
      </c>
    </row>
    <row r="19" spans="1:11" ht="12.75">
      <c r="A19" s="193" t="s">
        <v>165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25432498</v>
      </c>
      <c r="K19" s="12">
        <f>SUM(K15:K18)</f>
        <v>2136634</v>
      </c>
    </row>
    <row r="20" spans="1:11" ht="12.75">
      <c r="A20" s="193" t="s">
        <v>37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9849392</v>
      </c>
    </row>
    <row r="21" spans="1:11" ht="12.75">
      <c r="A21" s="193" t="s">
        <v>38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10178132</v>
      </c>
      <c r="K21" s="12">
        <f>IF(K19&gt;K14,K19-K14,0)</f>
        <v>0</v>
      </c>
    </row>
    <row r="22" spans="1:11" ht="12.75">
      <c r="A22" s="237" t="s">
        <v>166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186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187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188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189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190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9067059</v>
      </c>
      <c r="K27" s="13">
        <v>7665147</v>
      </c>
    </row>
    <row r="28" spans="1:11" ht="12.75">
      <c r="A28" s="193" t="s">
        <v>175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9067059</v>
      </c>
      <c r="K28" s="12">
        <f>SUM(K23:K27)</f>
        <v>7665147</v>
      </c>
    </row>
    <row r="29" spans="1:11" ht="12.75">
      <c r="A29" s="187" t="s">
        <v>122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924791</v>
      </c>
      <c r="K29" s="13">
        <v>354562</v>
      </c>
    </row>
    <row r="30" spans="1:11" ht="12.75">
      <c r="A30" s="187" t="s">
        <v>123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17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924791</v>
      </c>
      <c r="K32" s="12">
        <f>SUM(K29:K31)</f>
        <v>354562</v>
      </c>
    </row>
    <row r="33" spans="1:11" ht="12.75">
      <c r="A33" s="193" t="s">
        <v>39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8142268</v>
      </c>
      <c r="K33" s="12">
        <f>IF(K28&gt;K32,K28-K32,0)</f>
        <v>7310585</v>
      </c>
    </row>
    <row r="34" spans="1:11" ht="12.75">
      <c r="A34" s="193" t="s">
        <v>40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7" t="s">
        <v>167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181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30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62423038</v>
      </c>
      <c r="K37" s="13">
        <v>53037990</v>
      </c>
    </row>
    <row r="38" spans="1:11" ht="12.75">
      <c r="A38" s="187" t="s">
        <v>31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71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62423038</v>
      </c>
      <c r="K39" s="12">
        <f>SUM(K36:K38)</f>
        <v>53037990</v>
      </c>
    </row>
    <row r="40" spans="1:11" ht="12.75">
      <c r="A40" s="187" t="s">
        <v>32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62592807</v>
      </c>
      <c r="K40" s="13">
        <v>69516560</v>
      </c>
    </row>
    <row r="41" spans="1:11" ht="12.75">
      <c r="A41" s="187" t="s">
        <v>33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34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35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36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72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62592807</v>
      </c>
      <c r="K45" s="12">
        <f>SUM(K40:K44)</f>
        <v>69516560</v>
      </c>
    </row>
    <row r="46" spans="1:11" ht="12.75">
      <c r="A46" s="193" t="s">
        <v>18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19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169769</v>
      </c>
      <c r="K47" s="12">
        <f>IF(K45&gt;K39,K45-K39,0)</f>
        <v>16478570</v>
      </c>
    </row>
    <row r="48" spans="1:11" ht="12.75">
      <c r="A48" s="187" t="s">
        <v>73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681407</v>
      </c>
    </row>
    <row r="49" spans="1:11" ht="12.75">
      <c r="A49" s="187" t="s">
        <v>74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2205633</v>
      </c>
      <c r="K49" s="12">
        <f>IF(K21-K20+K34-K33+K47-K46&gt;0,K21-K20+K34-K33+K47-K46,0)</f>
        <v>0</v>
      </c>
    </row>
    <row r="50" spans="1:11" ht="12.75">
      <c r="A50" s="187" t="s">
        <v>168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2450570</v>
      </c>
      <c r="K50" s="13">
        <v>244937</v>
      </c>
    </row>
    <row r="51" spans="1:11" ht="12.75">
      <c r="A51" s="187" t="s">
        <v>183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>
        <v>681407</v>
      </c>
    </row>
    <row r="52" spans="1:11" ht="12.75">
      <c r="A52" s="187" t="s">
        <v>184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2205633</v>
      </c>
      <c r="K52" s="13"/>
    </row>
    <row r="53" spans="1:11" ht="12.75">
      <c r="A53" s="190" t="s">
        <v>185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244937</v>
      </c>
      <c r="K53" s="18">
        <f>K50+K51-K52</f>
        <v>926344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206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7" t="s">
        <v>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2.5" thickBot="1">
      <c r="A5" s="250" t="s">
        <v>62</v>
      </c>
      <c r="B5" s="250"/>
      <c r="C5" s="250"/>
      <c r="D5" s="250"/>
      <c r="E5" s="250"/>
      <c r="F5" s="250"/>
      <c r="G5" s="250"/>
      <c r="H5" s="250"/>
      <c r="I5" s="87" t="s">
        <v>291</v>
      </c>
      <c r="J5" s="88" t="s">
        <v>157</v>
      </c>
      <c r="K5" s="88" t="s">
        <v>158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295</v>
      </c>
      <c r="K6" s="90" t="s">
        <v>296</v>
      </c>
    </row>
    <row r="7" spans="1:11" ht="12.75">
      <c r="A7" s="237" t="s">
        <v>163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208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126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127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128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129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207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130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131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132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133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134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135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48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112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113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166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172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173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49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50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174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120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51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114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115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167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181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31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52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36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155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169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170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156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16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168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183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184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185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3">
      <selection activeCell="K14" sqref="K1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5" t="s">
        <v>293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97"/>
    </row>
    <row r="2" spans="1:12" ht="15">
      <c r="A2" s="95"/>
      <c r="B2" s="96"/>
      <c r="C2" s="262" t="s">
        <v>294</v>
      </c>
      <c r="D2" s="262"/>
      <c r="E2" s="100">
        <v>40909</v>
      </c>
      <c r="F2" s="99" t="s">
        <v>259</v>
      </c>
      <c r="G2" s="263">
        <v>41274</v>
      </c>
      <c r="H2" s="264"/>
      <c r="I2" s="96"/>
      <c r="J2" s="96"/>
      <c r="K2" s="96"/>
      <c r="L2" s="101"/>
    </row>
    <row r="3" spans="1:11" ht="22.5" thickBot="1">
      <c r="A3" s="265" t="s">
        <v>62</v>
      </c>
      <c r="B3" s="265"/>
      <c r="C3" s="265"/>
      <c r="D3" s="265"/>
      <c r="E3" s="265"/>
      <c r="F3" s="265"/>
      <c r="G3" s="265"/>
      <c r="H3" s="265"/>
      <c r="I3" s="102" t="s">
        <v>317</v>
      </c>
      <c r="J3" s="103" t="s">
        <v>157</v>
      </c>
      <c r="K3" s="103" t="s">
        <v>158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105">
        <v>2</v>
      </c>
      <c r="J4" s="104" t="s">
        <v>295</v>
      </c>
      <c r="K4" s="104" t="s">
        <v>296</v>
      </c>
    </row>
    <row r="5" spans="1:11" ht="12.75">
      <c r="A5" s="260" t="s">
        <v>297</v>
      </c>
      <c r="B5" s="261"/>
      <c r="C5" s="261"/>
      <c r="D5" s="261"/>
      <c r="E5" s="261"/>
      <c r="F5" s="261"/>
      <c r="G5" s="261"/>
      <c r="H5" s="261"/>
      <c r="I5" s="106">
        <v>1</v>
      </c>
      <c r="J5" s="107">
        <v>82956600</v>
      </c>
      <c r="K5" s="107">
        <v>82956600</v>
      </c>
    </row>
    <row r="6" spans="1:11" ht="12.75">
      <c r="A6" s="260" t="s">
        <v>298</v>
      </c>
      <c r="B6" s="261"/>
      <c r="C6" s="261"/>
      <c r="D6" s="261"/>
      <c r="E6" s="261"/>
      <c r="F6" s="261"/>
      <c r="G6" s="261"/>
      <c r="H6" s="261"/>
      <c r="I6" s="106">
        <v>2</v>
      </c>
      <c r="J6" s="108"/>
      <c r="K6" s="108"/>
    </row>
    <row r="7" spans="1:11" ht="12.75">
      <c r="A7" s="260" t="s">
        <v>299</v>
      </c>
      <c r="B7" s="261"/>
      <c r="C7" s="261"/>
      <c r="D7" s="261"/>
      <c r="E7" s="261"/>
      <c r="F7" s="261"/>
      <c r="G7" s="261"/>
      <c r="H7" s="261"/>
      <c r="I7" s="106">
        <v>3</v>
      </c>
      <c r="J7" s="108"/>
      <c r="K7" s="108">
        <v>-207860</v>
      </c>
    </row>
    <row r="8" spans="1:11" ht="12.75">
      <c r="A8" s="260" t="s">
        <v>300</v>
      </c>
      <c r="B8" s="261"/>
      <c r="C8" s="261"/>
      <c r="D8" s="261"/>
      <c r="E8" s="261"/>
      <c r="F8" s="261"/>
      <c r="G8" s="261"/>
      <c r="H8" s="261"/>
      <c r="I8" s="106">
        <v>4</v>
      </c>
      <c r="J8" s="108">
        <v>-15360219</v>
      </c>
      <c r="K8" s="108">
        <v>-31750185</v>
      </c>
    </row>
    <row r="9" spans="1:11" ht="12.75">
      <c r="A9" s="260" t="s">
        <v>301</v>
      </c>
      <c r="B9" s="261"/>
      <c r="C9" s="261"/>
      <c r="D9" s="261"/>
      <c r="E9" s="261"/>
      <c r="F9" s="261"/>
      <c r="G9" s="261"/>
      <c r="H9" s="261"/>
      <c r="I9" s="106">
        <v>5</v>
      </c>
      <c r="J9" s="108">
        <v>-16389966</v>
      </c>
      <c r="K9" s="108">
        <v>-75178635</v>
      </c>
    </row>
    <row r="10" spans="1:11" ht="12.75">
      <c r="A10" s="260" t="s">
        <v>302</v>
      </c>
      <c r="B10" s="261"/>
      <c r="C10" s="261"/>
      <c r="D10" s="261"/>
      <c r="E10" s="261"/>
      <c r="F10" s="261"/>
      <c r="G10" s="261"/>
      <c r="H10" s="261"/>
      <c r="I10" s="106">
        <v>6</v>
      </c>
      <c r="J10" s="108"/>
      <c r="K10" s="108">
        <v>115815792</v>
      </c>
    </row>
    <row r="11" spans="1:11" ht="12.75">
      <c r="A11" s="260" t="s">
        <v>303</v>
      </c>
      <c r="B11" s="261"/>
      <c r="C11" s="261"/>
      <c r="D11" s="261"/>
      <c r="E11" s="261"/>
      <c r="F11" s="261"/>
      <c r="G11" s="261"/>
      <c r="H11" s="261"/>
      <c r="I11" s="106">
        <v>7</v>
      </c>
      <c r="J11" s="108"/>
      <c r="K11" s="108"/>
    </row>
    <row r="12" spans="1:11" ht="12.75">
      <c r="A12" s="260" t="s">
        <v>304</v>
      </c>
      <c r="B12" s="261"/>
      <c r="C12" s="261"/>
      <c r="D12" s="261"/>
      <c r="E12" s="261"/>
      <c r="F12" s="261"/>
      <c r="G12" s="261"/>
      <c r="H12" s="261"/>
      <c r="I12" s="106">
        <v>8</v>
      </c>
      <c r="J12" s="108"/>
      <c r="K12" s="108"/>
    </row>
    <row r="13" spans="1:11" ht="12.75">
      <c r="A13" s="260" t="s">
        <v>305</v>
      </c>
      <c r="B13" s="261"/>
      <c r="C13" s="261"/>
      <c r="D13" s="261"/>
      <c r="E13" s="261"/>
      <c r="F13" s="261"/>
      <c r="G13" s="261"/>
      <c r="H13" s="261"/>
      <c r="I13" s="106">
        <v>9</v>
      </c>
      <c r="J13" s="108"/>
      <c r="K13" s="108"/>
    </row>
    <row r="14" spans="1:11" ht="12.75">
      <c r="A14" s="271" t="s">
        <v>306</v>
      </c>
      <c r="B14" s="272"/>
      <c r="C14" s="272"/>
      <c r="D14" s="272"/>
      <c r="E14" s="272"/>
      <c r="F14" s="272"/>
      <c r="G14" s="272"/>
      <c r="H14" s="272"/>
      <c r="I14" s="106">
        <v>10</v>
      </c>
      <c r="J14" s="109">
        <f>SUM(J5:J13)</f>
        <v>51206415</v>
      </c>
      <c r="K14" s="109">
        <f>SUM(K5:K13)</f>
        <v>91635712</v>
      </c>
    </row>
    <row r="15" spans="1:11" ht="12.75">
      <c r="A15" s="260" t="s">
        <v>307</v>
      </c>
      <c r="B15" s="261"/>
      <c r="C15" s="261"/>
      <c r="D15" s="261"/>
      <c r="E15" s="261"/>
      <c r="F15" s="261"/>
      <c r="G15" s="261"/>
      <c r="H15" s="261"/>
      <c r="I15" s="106">
        <v>11</v>
      </c>
      <c r="J15" s="108"/>
      <c r="K15" s="108"/>
    </row>
    <row r="16" spans="1:11" ht="12.75">
      <c r="A16" s="260" t="s">
        <v>308</v>
      </c>
      <c r="B16" s="261"/>
      <c r="C16" s="261"/>
      <c r="D16" s="261"/>
      <c r="E16" s="261"/>
      <c r="F16" s="261"/>
      <c r="G16" s="261"/>
      <c r="H16" s="261"/>
      <c r="I16" s="106">
        <v>12</v>
      </c>
      <c r="J16" s="108"/>
      <c r="K16" s="108"/>
    </row>
    <row r="17" spans="1:11" ht="12.75">
      <c r="A17" s="260" t="s">
        <v>309</v>
      </c>
      <c r="B17" s="261"/>
      <c r="C17" s="261"/>
      <c r="D17" s="261"/>
      <c r="E17" s="261"/>
      <c r="F17" s="261"/>
      <c r="G17" s="261"/>
      <c r="H17" s="261"/>
      <c r="I17" s="106">
        <v>13</v>
      </c>
      <c r="J17" s="108"/>
      <c r="K17" s="108"/>
    </row>
    <row r="18" spans="1:11" ht="12.75">
      <c r="A18" s="260" t="s">
        <v>310</v>
      </c>
      <c r="B18" s="261"/>
      <c r="C18" s="261"/>
      <c r="D18" s="261"/>
      <c r="E18" s="261"/>
      <c r="F18" s="261"/>
      <c r="G18" s="261"/>
      <c r="H18" s="261"/>
      <c r="I18" s="106">
        <v>14</v>
      </c>
      <c r="J18" s="108"/>
      <c r="K18" s="108"/>
    </row>
    <row r="19" spans="1:11" ht="12.75">
      <c r="A19" s="260" t="s">
        <v>311</v>
      </c>
      <c r="B19" s="261"/>
      <c r="C19" s="261"/>
      <c r="D19" s="261"/>
      <c r="E19" s="261"/>
      <c r="F19" s="261"/>
      <c r="G19" s="261"/>
      <c r="H19" s="261"/>
      <c r="I19" s="106">
        <v>15</v>
      </c>
      <c r="J19" s="108"/>
      <c r="K19" s="108"/>
    </row>
    <row r="20" spans="1:11" ht="12.75">
      <c r="A20" s="260" t="s">
        <v>312</v>
      </c>
      <c r="B20" s="261"/>
      <c r="C20" s="261"/>
      <c r="D20" s="261"/>
      <c r="E20" s="261"/>
      <c r="F20" s="261"/>
      <c r="G20" s="261"/>
      <c r="H20" s="261"/>
      <c r="I20" s="106">
        <v>16</v>
      </c>
      <c r="J20" s="108"/>
      <c r="K20" s="108"/>
    </row>
    <row r="21" spans="1:11" ht="12.75">
      <c r="A21" s="271" t="s">
        <v>313</v>
      </c>
      <c r="B21" s="272"/>
      <c r="C21" s="272"/>
      <c r="D21" s="272"/>
      <c r="E21" s="272"/>
      <c r="F21" s="272"/>
      <c r="G21" s="272"/>
      <c r="H21" s="272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7" t="s">
        <v>314</v>
      </c>
      <c r="B23" s="268"/>
      <c r="C23" s="268"/>
      <c r="D23" s="268"/>
      <c r="E23" s="268"/>
      <c r="F23" s="268"/>
      <c r="G23" s="268"/>
      <c r="H23" s="268"/>
      <c r="I23" s="111">
        <v>18</v>
      </c>
      <c r="J23" s="107"/>
      <c r="K23" s="107"/>
    </row>
    <row r="24" spans="1:11" ht="23.25" customHeight="1">
      <c r="A24" s="269" t="s">
        <v>315</v>
      </c>
      <c r="B24" s="270"/>
      <c r="C24" s="270"/>
      <c r="D24" s="270"/>
      <c r="E24" s="270"/>
      <c r="F24" s="270"/>
      <c r="G24" s="270"/>
      <c r="H24" s="270"/>
      <c r="I24" s="112">
        <v>19</v>
      </c>
      <c r="J24" s="110"/>
      <c r="K24" s="110"/>
    </row>
    <row r="25" spans="1:11" ht="30" customHeight="1">
      <c r="A25" s="273" t="s">
        <v>316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81" t="s">
        <v>292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323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mirela</cp:lastModifiedBy>
  <cp:lastPrinted>2011-03-28T11:17:39Z</cp:lastPrinted>
  <dcterms:created xsi:type="dcterms:W3CDTF">2008-10-17T11:51:54Z</dcterms:created>
  <dcterms:modified xsi:type="dcterms:W3CDTF">2013-05-02T11:05:52Z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