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Titles" localSheetId="1">'Bilanca'!$1:$6</definedName>
    <definedName name="_xlnm.Print_Titles" localSheetId="2">'RDG'!$1:$6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<sst xmlns="http://schemas.openxmlformats.org/spreadsheetml/2006/main" count="398" uniqueCount="346">
  <si>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</si>
  <si>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</si>
  <si>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</si>
  <si>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</si>
  <si>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</si>
  <si>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</si>
  <si>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</si>
  <si>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</si>
  <si>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</si>
  <si>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</si>
  <si>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</si>
  <si>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</si>
  <si>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</si>
  <si>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</si>
  <si>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</si>
  <si>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</si>
  <si>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</si>
  <si>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</si>
  <si>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</si>
  <si>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</si>
  <si>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</si>
  <si>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</si>
  <si>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</si>
  <si>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</si>
  <si>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</si>
  <si>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</si>
  <si>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</si>
  <si>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</si>
  <si>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</si>
  <si>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</si>
  <si>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</si>
  <si>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</si>
  <si>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</si>
  <si>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</si>
  <si>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</si>
  <si>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</si>
  <si>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</si>
  <si>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</si>
  <si>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</si>
  <si>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</si>
  <si>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</si>
  <si>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</si>
  <si>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</si>
  <si>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</si>
  <si>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</si>
  <si>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</si>
  <si>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</si>
  <si>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</si>
  <si>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</si>
  <si>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</si>
  <si>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</si>
  <si>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</si>
  <si>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</si>
  <si>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</si>
  <si>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</si>
  <si>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</si>
  <si>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</si>
  <si>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</si>
  <si>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</si>
  <si>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</si>
  <si>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</si>
  <si>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</si>
  <si>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</si>
  <si>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</si>
  <si>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</si>
  <si>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</si>
  <si>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</si>
  <si>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</si>
  <si>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</si>
  <si>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</si>
  <si>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</si>
  <si>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</si>
  <si>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</si>
  <si>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</si>
  <si>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</si>
  <si>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</si>
  <si>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</si>
  <si>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</si>
  <si>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</si>
  <si>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</si>
  <si>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</si>
  <si>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</si>
  <si>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</si>
  <si>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</si>
  <si>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</si>
  <si>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</si>
  <si>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</si>
  <si>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</si>
  <si>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</si>
  <si>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</si>
  <si>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</si>
  <si>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</si>
  <si>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</si>
  <si>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</si>
  <si>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</si>
  <si>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</si>
  <si>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</si>
  <si>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</si>
  <si>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</si>
  <si>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</si>
  <si>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</si>
  <si>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</si>
  <si>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</si>
  <si>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</si>
  <si>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</si>
  <si>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</si>
  <si>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</si>
  <si>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</si>
  <si>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</si>
  <si>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</si>
  <si>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</si>
  <si>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</si>
  <si>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</si>
  <si>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</si>
  <si>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</si>
  <si>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</si>
  <si>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</si>
  <si>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</si>
  <si>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</si>
  <si>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</si>
  <si>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</si>
  <si>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</si>
  <si>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</si>
  <si>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</si>
  <si>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</si>
  <si>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</si>
  <si>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</si>
  <si>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</si>
  <si>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</si>
  <si>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</si>
  <si>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</si>
  <si>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</si>
  <si>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</si>
  <si>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</si>
  <si>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</si>
  <si>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</si>
  <si>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</si>
  <si>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</si>
  <si>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</si>
  <si>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</si>
  <si>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</si>
  <si>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</si>
  <si>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</si>
  <si>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</si>
  <si>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</si>
  <si>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</si>
  <si>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</si>
  <si>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</si>
  <si>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</si>
  <si>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</si>
  <si>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</si>
  <si>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</si>
  <si>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</si>
  <si>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</si>
  <si>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</si>
  <si>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</si>
  <si>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</si>
  <si>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</si>
  <si>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</si>
  <si>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</si>
  <si>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</si>
  <si>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</si>
  <si>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</si>
  <si>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</si>
  <si>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</si>
  <si>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</si>
  <si>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</si>
  <si>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</si>
  <si>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</si>
  <si>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</si>
  <si>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</si>
  <si>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</si>
  <si>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</si>
  <si>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</si>
  <si>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</si>
  <si>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</si>
  <si>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</si>
  <si>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</si>
  <si>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</si>
  <si>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</si>
  <si>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</si>
  <si>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</si>
  <si>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</si>
  <si>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</si>
  <si>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</si>
  <si>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</si>
  <si>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</si>
  <si>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</si>
  <si>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</si>
  <si>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</si>
  <si>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</si>
  <si>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</si>
  <si>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</si>
  <si>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</si>
  <si>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</si>
  <si>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</si>
  <si>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</si>
  <si>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</si>
  <si>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</si>
  <si>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</si>
  <si>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</si>
  <si>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</si>
  <si>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</si>
  <si>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</si>
  <si>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</si>
  <si>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</si>
  <si>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</si>
  <si>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</si>
  <si>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</si>
  <si>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</si>
  <si>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</si>
  <si>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</si>
  <si>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</si>
  <si>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</si>
  <si>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</si>
  <si>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</si>
  <si>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</si>
  <si>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</si>
  <si>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</si>
  <si>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</si>
  <si>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</si>
  <si>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</si>
  <si>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</si>
  <si>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</si>
  <si>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</si>
  <si>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</si>
  <si>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</si>
  <si>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</si>
  <si>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</si>
  <si>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</si>
  <si>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</si>
  <si>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</si>
  <si>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</si>
  <si>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</si>
  <si>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</si>
  <si>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</si>
  <si>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</si>
  <si>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</si>
  <si>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</si>
  <si>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</si>
  <si>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</si>
  <si>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</si>
  <si>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</si>
  <si>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</si>
  <si>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</si>
  <si>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</si>
  <si>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</si>
  <si>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</si>
  <si>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</si>
  <si>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</si>
  <si>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</si>
  <si>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</si>
  <si>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</si>
  <si>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</si>
  <si>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</si>
  <si>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</si>
  <si>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</si>
  <si>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</si>
  <si>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</si>
  <si>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</si>
  <si>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</si>
  <si>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</si>
  <si>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</si>
  <si>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</si>
  <si>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</si>
  <si>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</si>
  <si>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</si>
  <si>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</si>
  <si>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</si>
  <si>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</si>
  <si>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</si>
  <si>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</si>
  <si>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</si>
  <si>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</si>
  <si>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</si>
  <si>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</si>
  <si>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</si>
  <si>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</si>
  <si>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</si>
  <si>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</si>
  <si>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</si>
  <si>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</si>
  <si>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</si>
  <si>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</si>
  <si>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</si>
  <si>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</si>
  <si>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</si>
  <si>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</si>
  <si>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</si>
  <si>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</si>
  <si>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</si>
  <si>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</si>
  <si>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</si>
  <si>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</si>
  <si>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</si>
  <si>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</si>
  <si>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</si>
  <si>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</si>
  <si>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</si>
  <si>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</si>
  <si>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</si>
  <si>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</si>
  <si>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</si>
  <si>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</si>
  <si>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</si>
  <si>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</si>
  <si>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</si>
  <si>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</si>
  <si>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</si>
  <si>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</si>
  <si>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</si>
  <si>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</si>
  <si>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</si>
  <si>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</si>
  <si>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</si>
  <si>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</si>
  <si>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</si>
  <si>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</si>
  <si>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</si>
  <si>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</si>
  <si>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</si>
  <si>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za razdoblje od </t>
  </si>
  <si>
    <t>Obveznik:DRVNA INDUSTRIJA "SPAČVA" D.D. VINKOVCI</t>
  </si>
  <si>
    <t>Obveznik: DRVNA INDUSTRIJA "SPAČVA" D.D. VINKOVCI</t>
  </si>
  <si>
    <t>3300099</t>
  </si>
  <si>
    <t>030014502</t>
  </si>
  <si>
    <t>02046778584</t>
  </si>
  <si>
    <t>DRVNA INDUSTRIJA "SPAČVA" D.D. VINKOVCI</t>
  </si>
  <si>
    <t>VINKOVCI</t>
  </si>
  <si>
    <t>DUGA ULICA 181</t>
  </si>
  <si>
    <t>spacva@spacva.hr</t>
  </si>
  <si>
    <t>www.spacva.hr</t>
  </si>
  <si>
    <t>NE</t>
  </si>
  <si>
    <t>1623</t>
  </si>
  <si>
    <t>VUKOVARSKO-SRIJEMSKA</t>
  </si>
  <si>
    <t>iznosi u kn</t>
  </si>
  <si>
    <t>3. Potraživana od sudjelujućih poduzetnika</t>
  </si>
  <si>
    <t>Mirela Šumanovac</t>
  </si>
  <si>
    <t>0913034730</t>
  </si>
  <si>
    <t>mirela.sumanovac@spacva.hr</t>
  </si>
  <si>
    <t>DARIO PULJIZ</t>
  </si>
  <si>
    <t>032303429</t>
  </si>
  <si>
    <t>u razdoblju 01.01.2011 do 31.12.2011.</t>
  </si>
  <si>
    <t>stanje na dan 31.12.2011.</t>
  </si>
  <si>
    <t>31.12.2011.</t>
  </si>
  <si>
    <t>u razdoblju 01.01.2011. do 31.12.11.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</si>
</sst>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1" applyFont="1" applyBorder="1" applyAlignment="1" applyProtection="1">
      <alignment horizontal="right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3" fontId="2" fillId="0" borderId="24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13" fillId="0" borderId="0" xfId="56" applyFont="1" applyFill="1" applyBorder="1" applyAlignment="1" applyProtection="1">
      <alignment vertical="center"/>
      <protection hidden="1"/>
    </xf>
    <xf numFmtId="0" fontId="2" fillId="0" borderId="0" xfId="51" applyFont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right" vertical="center" wrapText="1"/>
      <protection hidden="1"/>
    </xf>
    <xf numFmtId="0" fontId="3" fillId="0" borderId="27" xfId="51" applyFont="1" applyBorder="1" applyAlignment="1" applyProtection="1">
      <alignment horizontal="right" wrapText="1"/>
      <protection hidden="1"/>
    </xf>
    <xf numFmtId="49" fontId="4" fillId="0" borderId="24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7" xfId="51" applyFont="1" applyBorder="1" applyAlignment="1" applyProtection="1">
      <alignment horizontal="right"/>
      <protection hidden="1"/>
    </xf>
    <xf numFmtId="49" fontId="2" fillId="0" borderId="24" xfId="51" applyNumberFormat="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10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8" xfId="51" applyFont="1" applyBorder="1" applyAlignment="1">
      <alignment horizontal="center"/>
      <protection/>
    </xf>
    <xf numFmtId="0" fontId="3" fillId="0" borderId="28" xfId="51" applyFont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51" applyFont="1" applyFill="1" applyBorder="1" applyAlignment="1">
      <alignment horizontal="left"/>
      <protection/>
    </xf>
    <xf numFmtId="0" fontId="3" fillId="0" borderId="26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24" xfId="35" applyFill="1" applyBorder="1" applyAlignment="1" applyProtection="1">
      <alignment/>
      <protection hidden="1" locked="0"/>
    </xf>
    <xf numFmtId="0" fontId="2" fillId="0" borderId="25" xfId="51" applyFont="1" applyFill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1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7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27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4" borderId="22" xfId="0" applyFont="1" applyFill="1" applyBorder="1" applyAlignment="1" applyProtection="1">
      <alignment vertical="center" wrapText="1"/>
      <protection hidden="1"/>
    </xf>
    <xf numFmtId="0" fontId="7" fillId="34" borderId="29" xfId="0" applyFont="1" applyFill="1" applyBorder="1" applyAlignment="1" applyProtection="1">
      <alignment vertical="center" wrapText="1"/>
      <protection hidden="1"/>
    </xf>
    <xf numFmtId="0" fontId="7" fillId="34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34" borderId="25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 applyProtection="1">
      <alignment vertical="center" wrapText="1"/>
      <protection hidden="1"/>
    </xf>
    <xf numFmtId="0" fontId="6" fillId="34" borderId="29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hidden="1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6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6" t="s">
        <v>247</v>
      </c>
      <c r="B1" s="136"/>
      <c r="C1" s="136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71" t="s">
        <v>248</v>
      </c>
      <c r="B2" s="171"/>
      <c r="C2" s="171"/>
      <c r="D2" s="172"/>
      <c r="E2" s="87">
        <v>40544</v>
      </c>
      <c r="F2" s="12"/>
      <c r="G2" s="13" t="s">
        <v>249</v>
      </c>
      <c r="H2" s="87" t="s">
        <v>344</v>
      </c>
      <c r="I2" s="90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1"/>
      <c r="J3" s="10"/>
      <c r="K3" s="10"/>
      <c r="L3" s="10"/>
    </row>
    <row r="4" spans="1:12" ht="15">
      <c r="A4" s="173" t="s">
        <v>315</v>
      </c>
      <c r="B4" s="173"/>
      <c r="C4" s="173"/>
      <c r="D4" s="173"/>
      <c r="E4" s="173"/>
      <c r="F4" s="173"/>
      <c r="G4" s="173"/>
      <c r="H4" s="173"/>
      <c r="I4" s="173"/>
      <c r="J4" s="10"/>
      <c r="K4" s="10"/>
      <c r="L4" s="10"/>
    </row>
    <row r="5" spans="1:12" ht="12.75">
      <c r="A5" s="16"/>
      <c r="B5" s="16"/>
      <c r="C5" s="16"/>
      <c r="D5" s="16"/>
      <c r="E5" s="17"/>
      <c r="F5" s="84"/>
      <c r="G5" s="18"/>
      <c r="H5" s="19"/>
      <c r="I5" s="26"/>
      <c r="J5" s="10"/>
      <c r="K5" s="10"/>
      <c r="L5" s="10"/>
    </row>
    <row r="6" spans="1:12" ht="12.75">
      <c r="A6" s="127" t="s">
        <v>250</v>
      </c>
      <c r="B6" s="128"/>
      <c r="C6" s="141" t="s">
        <v>324</v>
      </c>
      <c r="D6" s="142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74" t="s">
        <v>251</v>
      </c>
      <c r="B8" s="175"/>
      <c r="C8" s="141" t="s">
        <v>325</v>
      </c>
      <c r="D8" s="142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23" t="s">
        <v>252</v>
      </c>
      <c r="B10" s="170"/>
      <c r="C10" s="141" t="s">
        <v>326</v>
      </c>
      <c r="D10" s="142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70"/>
      <c r="B11" s="170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7" t="s">
        <v>253</v>
      </c>
      <c r="B12" s="128"/>
      <c r="C12" s="143" t="s">
        <v>327</v>
      </c>
      <c r="D12" s="130"/>
      <c r="E12" s="130"/>
      <c r="F12" s="130"/>
      <c r="G12" s="130"/>
      <c r="H12" s="130"/>
      <c r="I12" s="130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7" t="s">
        <v>254</v>
      </c>
      <c r="B14" s="128"/>
      <c r="C14" s="168">
        <v>32100</v>
      </c>
      <c r="D14" s="169"/>
      <c r="E14" s="16"/>
      <c r="F14" s="143" t="s">
        <v>328</v>
      </c>
      <c r="G14" s="130"/>
      <c r="H14" s="130"/>
      <c r="I14" s="130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7" t="s">
        <v>255</v>
      </c>
      <c r="B16" s="128"/>
      <c r="C16" s="143" t="s">
        <v>329</v>
      </c>
      <c r="D16" s="130"/>
      <c r="E16" s="130"/>
      <c r="F16" s="130"/>
      <c r="G16" s="130"/>
      <c r="H16" s="130"/>
      <c r="I16" s="130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7" t="s">
        <v>256</v>
      </c>
      <c r="B18" s="128"/>
      <c r="C18" s="164" t="s">
        <v>330</v>
      </c>
      <c r="D18" s="165"/>
      <c r="E18" s="165"/>
      <c r="F18" s="165"/>
      <c r="G18" s="165"/>
      <c r="H18" s="165"/>
      <c r="I18" s="165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7" t="s">
        <v>257</v>
      </c>
      <c r="B20" s="128"/>
      <c r="C20" s="164" t="s">
        <v>331</v>
      </c>
      <c r="D20" s="165"/>
      <c r="E20" s="165"/>
      <c r="F20" s="165"/>
      <c r="G20" s="165"/>
      <c r="H20" s="165"/>
      <c r="I20" s="165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7" t="s">
        <v>258</v>
      </c>
      <c r="B22" s="128"/>
      <c r="C22" s="88">
        <v>487</v>
      </c>
      <c r="D22" s="143" t="s">
        <v>328</v>
      </c>
      <c r="E22" s="156"/>
      <c r="F22" s="157"/>
      <c r="G22" s="166"/>
      <c r="H22" s="167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7" t="s">
        <v>259</v>
      </c>
      <c r="B24" s="128"/>
      <c r="C24" s="88">
        <v>16</v>
      </c>
      <c r="D24" s="143" t="s">
        <v>334</v>
      </c>
      <c r="E24" s="156"/>
      <c r="F24" s="156"/>
      <c r="G24" s="157"/>
      <c r="H24" s="50" t="s">
        <v>260</v>
      </c>
      <c r="I24" s="92">
        <v>702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316</v>
      </c>
      <c r="I25" s="21"/>
      <c r="J25" s="10"/>
      <c r="K25" s="10"/>
      <c r="L25" s="10"/>
    </row>
    <row r="26" spans="1:12" ht="12.75">
      <c r="A26" s="127" t="s">
        <v>261</v>
      </c>
      <c r="B26" s="128"/>
      <c r="C26" s="89" t="s">
        <v>332</v>
      </c>
      <c r="D26" s="25"/>
      <c r="E26" s="32"/>
      <c r="F26" s="24"/>
      <c r="G26" s="127" t="s">
        <v>262</v>
      </c>
      <c r="H26" s="128"/>
      <c r="I26" s="93" t="s">
        <v>333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58" t="s">
        <v>263</v>
      </c>
      <c r="B28" s="159"/>
      <c r="C28" s="160"/>
      <c r="D28" s="160"/>
      <c r="E28" s="161" t="s">
        <v>264</v>
      </c>
      <c r="F28" s="162"/>
      <c r="G28" s="162"/>
      <c r="H28" s="163" t="s">
        <v>265</v>
      </c>
      <c r="I28" s="163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0"/>
      <c r="B30" s="144"/>
      <c r="C30" s="144"/>
      <c r="D30" s="151"/>
      <c r="E30" s="152"/>
      <c r="F30" s="144"/>
      <c r="G30" s="144"/>
      <c r="H30" s="141"/>
      <c r="I30" s="153"/>
      <c r="J30" s="10"/>
      <c r="K30" s="10"/>
      <c r="L30" s="10"/>
    </row>
    <row r="31" spans="1:12" ht="12.75">
      <c r="A31" s="111"/>
      <c r="B31" s="117"/>
      <c r="C31" s="117"/>
      <c r="D31" s="118"/>
      <c r="E31" s="111"/>
      <c r="F31" s="117"/>
      <c r="G31" s="117"/>
      <c r="H31" s="114"/>
      <c r="I31" s="115"/>
      <c r="J31" s="10"/>
      <c r="K31" s="10"/>
      <c r="L31" s="10"/>
    </row>
    <row r="32" spans="1:12" ht="12.75">
      <c r="A32" s="99"/>
      <c r="B32" s="99"/>
      <c r="C32" s="100"/>
      <c r="D32" s="154"/>
      <c r="E32" s="154"/>
      <c r="F32" s="154"/>
      <c r="G32" s="155"/>
      <c r="H32" s="104"/>
      <c r="I32" s="107"/>
      <c r="J32" s="10"/>
      <c r="K32" s="10"/>
      <c r="L32" s="10"/>
    </row>
    <row r="33" spans="1:12" ht="12.75">
      <c r="A33" s="111"/>
      <c r="B33" s="117"/>
      <c r="C33" s="117"/>
      <c r="D33" s="118"/>
      <c r="E33" s="111"/>
      <c r="F33" s="117"/>
      <c r="G33" s="117"/>
      <c r="H33" s="114"/>
      <c r="I33" s="115"/>
      <c r="J33" s="10"/>
      <c r="K33" s="10"/>
      <c r="L33" s="10"/>
    </row>
    <row r="34" spans="1:12" ht="12.75">
      <c r="A34" s="99"/>
      <c r="B34" s="99"/>
      <c r="C34" s="100"/>
      <c r="D34" s="101"/>
      <c r="E34" s="101"/>
      <c r="F34" s="101"/>
      <c r="G34" s="102"/>
      <c r="H34" s="104"/>
      <c r="I34" s="108"/>
      <c r="J34" s="10"/>
      <c r="K34" s="10"/>
      <c r="L34" s="10"/>
    </row>
    <row r="35" spans="1:12" ht="12.75">
      <c r="A35" s="111"/>
      <c r="B35" s="119"/>
      <c r="C35" s="119"/>
      <c r="D35" s="120"/>
      <c r="E35" s="111"/>
      <c r="F35" s="119"/>
      <c r="G35" s="120"/>
      <c r="H35" s="114"/>
      <c r="I35" s="116"/>
      <c r="J35" s="10"/>
      <c r="K35" s="10"/>
      <c r="L35" s="10"/>
    </row>
    <row r="36" spans="1:12" ht="12.75">
      <c r="A36" s="99"/>
      <c r="B36" s="99"/>
      <c r="C36" s="100"/>
      <c r="D36" s="101"/>
      <c r="E36" s="101"/>
      <c r="F36" s="101"/>
      <c r="G36" s="102"/>
      <c r="H36" s="104"/>
      <c r="I36" s="108"/>
      <c r="J36" s="10"/>
      <c r="K36" s="10"/>
      <c r="L36" s="10"/>
    </row>
    <row r="37" spans="1:12" ht="12.75">
      <c r="A37" s="111"/>
      <c r="B37" s="119"/>
      <c r="C37" s="119"/>
      <c r="D37" s="120"/>
      <c r="E37" s="111"/>
      <c r="F37" s="119"/>
      <c r="G37" s="120"/>
      <c r="H37" s="114"/>
      <c r="I37" s="116"/>
      <c r="J37" s="10"/>
      <c r="K37" s="10"/>
      <c r="L37" s="10"/>
    </row>
    <row r="38" spans="1:12" ht="12.75">
      <c r="A38" s="103"/>
      <c r="B38" s="103"/>
      <c r="C38" s="149"/>
      <c r="D38" s="149"/>
      <c r="E38" s="104"/>
      <c r="F38" s="149"/>
      <c r="G38" s="149"/>
      <c r="H38" s="104"/>
      <c r="I38" s="104"/>
      <c r="J38" s="10"/>
      <c r="K38" s="10"/>
      <c r="L38" s="10"/>
    </row>
    <row r="39" spans="1:12" ht="12.75">
      <c r="A39" s="111"/>
      <c r="B39" s="112"/>
      <c r="C39" s="112"/>
      <c r="D39" s="113"/>
      <c r="E39" s="111"/>
      <c r="F39" s="112"/>
      <c r="G39" s="112"/>
      <c r="H39" s="114"/>
      <c r="I39" s="116"/>
      <c r="J39" s="10"/>
      <c r="K39" s="10"/>
      <c r="L39" s="10"/>
    </row>
    <row r="40" spans="1:12" ht="12.75">
      <c r="A40" s="103"/>
      <c r="B40" s="103"/>
      <c r="C40" s="105"/>
      <c r="D40" s="106"/>
      <c r="E40" s="104"/>
      <c r="F40" s="105"/>
      <c r="G40" s="106"/>
      <c r="H40" s="104"/>
      <c r="I40" s="104"/>
      <c r="J40" s="10"/>
      <c r="K40" s="10"/>
      <c r="L40" s="10"/>
    </row>
    <row r="41" spans="1:12" ht="12.75">
      <c r="A41" s="111"/>
      <c r="B41" s="112"/>
      <c r="C41" s="112"/>
      <c r="D41" s="113"/>
      <c r="E41" s="111"/>
      <c r="F41" s="112"/>
      <c r="G41" s="112"/>
      <c r="H41" s="114"/>
      <c r="I41" s="115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23" t="s">
        <v>266</v>
      </c>
      <c r="B44" s="124"/>
      <c r="C44" s="141"/>
      <c r="D44" s="142"/>
      <c r="E44" s="26"/>
      <c r="F44" s="143"/>
      <c r="G44" s="144"/>
      <c r="H44" s="144"/>
      <c r="I44" s="144"/>
      <c r="J44" s="10"/>
      <c r="K44" s="10"/>
      <c r="L44" s="10"/>
    </row>
    <row r="45" spans="1:12" ht="12.75">
      <c r="A45" s="29"/>
      <c r="B45" s="29"/>
      <c r="C45" s="145"/>
      <c r="D45" s="146"/>
      <c r="E45" s="16"/>
      <c r="F45" s="145"/>
      <c r="G45" s="147"/>
      <c r="H45" s="34"/>
      <c r="I45" s="34"/>
      <c r="J45" s="10"/>
      <c r="K45" s="10"/>
      <c r="L45" s="10"/>
    </row>
    <row r="46" spans="1:12" ht="12.75">
      <c r="A46" s="123" t="s">
        <v>267</v>
      </c>
      <c r="B46" s="124"/>
      <c r="C46" s="143" t="s">
        <v>337</v>
      </c>
      <c r="D46" s="148"/>
      <c r="E46" s="148"/>
      <c r="F46" s="148"/>
      <c r="G46" s="148"/>
      <c r="H46" s="148"/>
      <c r="I46" s="148"/>
      <c r="J46" s="10"/>
      <c r="K46" s="10"/>
      <c r="L46" s="10"/>
    </row>
    <row r="47" spans="1:12" ht="12.75">
      <c r="A47" s="22"/>
      <c r="B47" s="22"/>
      <c r="C47" s="21" t="s">
        <v>268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23" t="s">
        <v>269</v>
      </c>
      <c r="B48" s="124"/>
      <c r="C48" s="129" t="s">
        <v>338</v>
      </c>
      <c r="D48" s="126"/>
      <c r="E48" s="135"/>
      <c r="F48" s="16"/>
      <c r="G48" s="50" t="s">
        <v>270</v>
      </c>
      <c r="H48" s="129" t="s">
        <v>341</v>
      </c>
      <c r="I48" s="126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23" t="s">
        <v>256</v>
      </c>
      <c r="B50" s="124"/>
      <c r="C50" s="125" t="s">
        <v>339</v>
      </c>
      <c r="D50" s="126"/>
      <c r="E50" s="126"/>
      <c r="F50" s="126"/>
      <c r="G50" s="126"/>
      <c r="H50" s="126"/>
      <c r="I50" s="126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7" t="s">
        <v>271</v>
      </c>
      <c r="B52" s="128"/>
      <c r="C52" s="129" t="s">
        <v>340</v>
      </c>
      <c r="D52" s="126"/>
      <c r="E52" s="126"/>
      <c r="F52" s="126"/>
      <c r="G52" s="126"/>
      <c r="H52" s="126"/>
      <c r="I52" s="130"/>
      <c r="J52" s="10"/>
      <c r="K52" s="10"/>
      <c r="L52" s="10"/>
    </row>
    <row r="53" spans="1:12" ht="12.75">
      <c r="A53" s="20"/>
      <c r="B53" s="20"/>
      <c r="C53" s="137" t="s">
        <v>272</v>
      </c>
      <c r="D53" s="137"/>
      <c r="E53" s="137"/>
      <c r="F53" s="137"/>
      <c r="G53" s="137"/>
      <c r="H53" s="137"/>
      <c r="I53" s="95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5"/>
      <c r="J54" s="10"/>
      <c r="K54" s="10"/>
      <c r="L54" s="10"/>
    </row>
    <row r="55" spans="1:12" ht="12.75">
      <c r="A55" s="20"/>
      <c r="B55" s="131" t="s">
        <v>273</v>
      </c>
      <c r="C55" s="132"/>
      <c r="D55" s="132"/>
      <c r="E55" s="132"/>
      <c r="F55" s="48"/>
      <c r="G55" s="48"/>
      <c r="H55" s="48"/>
      <c r="I55" s="96"/>
      <c r="J55" s="10"/>
      <c r="K55" s="10"/>
      <c r="L55" s="10"/>
    </row>
    <row r="56" spans="1:12" ht="12.75">
      <c r="A56" s="20"/>
      <c r="B56" s="133" t="s">
        <v>304</v>
      </c>
      <c r="C56" s="134"/>
      <c r="D56" s="134"/>
      <c r="E56" s="134"/>
      <c r="F56" s="134"/>
      <c r="G56" s="134"/>
      <c r="H56" s="134"/>
      <c r="I56" s="134"/>
      <c r="J56" s="10"/>
      <c r="K56" s="10"/>
      <c r="L56" s="10"/>
    </row>
    <row r="57" spans="1:12" ht="12.75">
      <c r="A57" s="20"/>
      <c r="B57" s="133" t="s">
        <v>305</v>
      </c>
      <c r="C57" s="134"/>
      <c r="D57" s="134"/>
      <c r="E57" s="134"/>
      <c r="F57" s="134"/>
      <c r="G57" s="134"/>
      <c r="H57" s="134"/>
      <c r="I57" s="96"/>
      <c r="J57" s="10"/>
      <c r="K57" s="10"/>
      <c r="L57" s="10"/>
    </row>
    <row r="58" spans="1:12" ht="12.75">
      <c r="A58" s="20"/>
      <c r="B58" s="133" t="s">
        <v>306</v>
      </c>
      <c r="C58" s="134"/>
      <c r="D58" s="134"/>
      <c r="E58" s="134"/>
      <c r="F58" s="134"/>
      <c r="G58" s="134"/>
      <c r="H58" s="134"/>
      <c r="I58" s="134"/>
      <c r="J58" s="10"/>
      <c r="K58" s="10"/>
      <c r="L58" s="10"/>
    </row>
    <row r="59" spans="1:12" ht="12.75">
      <c r="A59" s="20"/>
      <c r="B59" s="133" t="s">
        <v>307</v>
      </c>
      <c r="C59" s="134"/>
      <c r="D59" s="134"/>
      <c r="E59" s="134"/>
      <c r="F59" s="134"/>
      <c r="G59" s="134"/>
      <c r="H59" s="134"/>
      <c r="I59" s="134"/>
      <c r="J59" s="10"/>
      <c r="K59" s="10"/>
      <c r="L59" s="10"/>
    </row>
    <row r="60" spans="1:12" ht="12.75">
      <c r="A60" s="20"/>
      <c r="B60" s="85"/>
      <c r="C60" s="86"/>
      <c r="D60" s="86"/>
      <c r="E60" s="86"/>
      <c r="F60" s="86"/>
      <c r="G60" s="86"/>
      <c r="H60" s="86"/>
      <c r="I60" s="86"/>
      <c r="J60" s="10"/>
      <c r="K60" s="10"/>
      <c r="L60" s="10"/>
    </row>
    <row r="61" spans="1:12" ht="13.5" thickBot="1">
      <c r="A61" s="97" t="s">
        <v>274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275</v>
      </c>
      <c r="F62" s="32"/>
      <c r="G62" s="138" t="s">
        <v>276</v>
      </c>
      <c r="H62" s="139"/>
      <c r="I62" s="140"/>
      <c r="J62" s="10"/>
      <c r="K62" s="10"/>
      <c r="L62" s="10"/>
    </row>
    <row r="63" spans="1:12" ht="12.75">
      <c r="A63" s="98"/>
      <c r="B63" s="98"/>
      <c r="C63" s="26"/>
      <c r="D63" s="26"/>
      <c r="E63" s="26"/>
      <c r="F63" s="26"/>
      <c r="G63" s="121"/>
      <c r="H63" s="122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B56:I56"/>
    <mergeCell ref="B57:H57"/>
    <mergeCell ref="B58:I58"/>
    <mergeCell ref="B59:I59"/>
    <mergeCell ref="A48:B48"/>
    <mergeCell ref="C48:E48"/>
    <mergeCell ref="H48:I48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22">
      <selection activeCell="A10" sqref="A10:H10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customWidth="1"/>
    <col min="12" max="16384" width="9.140625" style="51" customWidth="1"/>
  </cols>
  <sheetData>
    <row r="1" spans="1:11" ht="12.75" customHeight="1">
      <c r="A1" s="186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343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322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1">
      <c r="A4" s="191" t="s">
        <v>59</v>
      </c>
      <c r="B4" s="192"/>
      <c r="C4" s="192"/>
      <c r="D4" s="192"/>
      <c r="E4" s="192"/>
      <c r="F4" s="192"/>
      <c r="G4" s="192"/>
      <c r="H4" s="193"/>
      <c r="I4" s="57" t="s">
        <v>277</v>
      </c>
      <c r="J4" s="58" t="s">
        <v>317</v>
      </c>
      <c r="K4" s="59" t="s">
        <v>318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56">
        <v>2</v>
      </c>
      <c r="J5" s="55">
        <v>3</v>
      </c>
      <c r="K5" s="55">
        <v>4</v>
      </c>
    </row>
    <row r="6" spans="1:11" ht="12.75">
      <c r="A6" s="177" t="s">
        <v>335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12.75">
      <c r="A7" s="180" t="s">
        <v>60</v>
      </c>
      <c r="B7" s="181"/>
      <c r="C7" s="181"/>
      <c r="D7" s="181"/>
      <c r="E7" s="181"/>
      <c r="F7" s="181"/>
      <c r="G7" s="181"/>
      <c r="H7" s="182"/>
      <c r="I7" s="3">
        <v>1</v>
      </c>
      <c r="J7" s="6"/>
      <c r="K7" s="6"/>
    </row>
    <row r="8" spans="1:11" ht="12.75">
      <c r="A8" s="183" t="s">
        <v>13</v>
      </c>
      <c r="B8" s="184"/>
      <c r="C8" s="184"/>
      <c r="D8" s="184"/>
      <c r="E8" s="184"/>
      <c r="F8" s="184"/>
      <c r="G8" s="184"/>
      <c r="H8" s="185"/>
      <c r="I8" s="1">
        <v>2</v>
      </c>
      <c r="J8" s="52">
        <f>J9+J16+J26+J35+J39</f>
        <v>165942704</v>
      </c>
      <c r="K8" s="52">
        <f>K9+K16+K26+K35+K39</f>
        <v>157520531</v>
      </c>
    </row>
    <row r="9" spans="1:11" ht="12.75">
      <c r="A9" s="194" t="s">
        <v>204</v>
      </c>
      <c r="B9" s="195"/>
      <c r="C9" s="195"/>
      <c r="D9" s="195"/>
      <c r="E9" s="195"/>
      <c r="F9" s="195"/>
      <c r="G9" s="195"/>
      <c r="H9" s="196"/>
      <c r="I9" s="1">
        <v>3</v>
      </c>
      <c r="J9" s="52">
        <f>J10+J11+J12+J13+J14+J15</f>
        <v>83853</v>
      </c>
      <c r="K9" s="52">
        <f>K10+K11+K12+K13+K14+K15</f>
        <v>62161</v>
      </c>
    </row>
    <row r="10" spans="1:11" ht="12.75">
      <c r="A10" s="194" t="s">
        <v>112</v>
      </c>
      <c r="B10" s="195"/>
      <c r="C10" s="195"/>
      <c r="D10" s="195"/>
      <c r="E10" s="195"/>
      <c r="F10" s="195"/>
      <c r="G10" s="195"/>
      <c r="H10" s="196"/>
      <c r="I10" s="1">
        <v>4</v>
      </c>
      <c r="J10" s="7"/>
      <c r="K10" s="7"/>
    </row>
    <row r="11" spans="1:11" ht="12.75">
      <c r="A11" s="194" t="s">
        <v>14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73853</v>
      </c>
      <c r="K11" s="7">
        <v>52161</v>
      </c>
    </row>
    <row r="12" spans="1:11" ht="12.75">
      <c r="A12" s="194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/>
      <c r="K12" s="7"/>
    </row>
    <row r="13" spans="1:11" ht="12.75">
      <c r="A13" s="194" t="s">
        <v>207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/>
    </row>
    <row r="14" spans="1:11" ht="12.75">
      <c r="A14" s="194" t="s">
        <v>208</v>
      </c>
      <c r="B14" s="195"/>
      <c r="C14" s="195"/>
      <c r="D14" s="195"/>
      <c r="E14" s="195"/>
      <c r="F14" s="195"/>
      <c r="G14" s="195"/>
      <c r="H14" s="196"/>
      <c r="I14" s="1">
        <v>8</v>
      </c>
      <c r="J14" s="7"/>
      <c r="K14" s="7"/>
    </row>
    <row r="15" spans="1:11" ht="12.75">
      <c r="A15" s="194" t="s">
        <v>209</v>
      </c>
      <c r="B15" s="195"/>
      <c r="C15" s="195"/>
      <c r="D15" s="195"/>
      <c r="E15" s="195"/>
      <c r="F15" s="195"/>
      <c r="G15" s="195"/>
      <c r="H15" s="196"/>
      <c r="I15" s="1">
        <v>9</v>
      </c>
      <c r="J15" s="7">
        <v>10000</v>
      </c>
      <c r="K15" s="7">
        <v>10000</v>
      </c>
    </row>
    <row r="16" spans="1:11" ht="12.75">
      <c r="A16" s="194" t="s">
        <v>205</v>
      </c>
      <c r="B16" s="195"/>
      <c r="C16" s="195"/>
      <c r="D16" s="195"/>
      <c r="E16" s="195"/>
      <c r="F16" s="195"/>
      <c r="G16" s="195"/>
      <c r="H16" s="196"/>
      <c r="I16" s="1">
        <v>10</v>
      </c>
      <c r="J16" s="52">
        <f>SUM(J17:J25)</f>
        <v>162926305</v>
      </c>
      <c r="K16" s="52">
        <f>SUM(K17:K25)</f>
        <v>154554975</v>
      </c>
    </row>
    <row r="17" spans="1:11" ht="12.75">
      <c r="A17" s="194" t="s">
        <v>210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11360225</v>
      </c>
      <c r="K17" s="7">
        <v>11155901</v>
      </c>
    </row>
    <row r="18" spans="1:11" ht="12.75">
      <c r="A18" s="194" t="s">
        <v>246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81992945</v>
      </c>
      <c r="K18" s="7">
        <v>70897751</v>
      </c>
    </row>
    <row r="19" spans="1:11" ht="12.75">
      <c r="A19" s="194" t="s">
        <v>211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32810061</v>
      </c>
      <c r="K19" s="7">
        <v>34020577</v>
      </c>
    </row>
    <row r="20" spans="1:11" ht="12.75">
      <c r="A20" s="194" t="s">
        <v>27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405547</v>
      </c>
      <c r="K20" s="7">
        <v>1536448</v>
      </c>
    </row>
    <row r="21" spans="1:11" ht="12.75">
      <c r="A21" s="194" t="s">
        <v>28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/>
      <c r="K21" s="7"/>
    </row>
    <row r="22" spans="1:11" ht="12.75">
      <c r="A22" s="194" t="s">
        <v>72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/>
      <c r="K22" s="7"/>
    </row>
    <row r="23" spans="1:11" ht="12.75">
      <c r="A23" s="194" t="s">
        <v>73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36344716</v>
      </c>
      <c r="K23" s="7">
        <v>36931487</v>
      </c>
    </row>
    <row r="24" spans="1:11" ht="12.75">
      <c r="A24" s="194" t="s">
        <v>74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>
        <v>12811</v>
      </c>
      <c r="K24" s="7">
        <v>12811</v>
      </c>
    </row>
    <row r="25" spans="1:11" ht="12.75">
      <c r="A25" s="194" t="s">
        <v>75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/>
      <c r="K25" s="7"/>
    </row>
    <row r="26" spans="1:11" ht="12.75">
      <c r="A26" s="194" t="s">
        <v>190</v>
      </c>
      <c r="B26" s="195"/>
      <c r="C26" s="195"/>
      <c r="D26" s="195"/>
      <c r="E26" s="195"/>
      <c r="F26" s="195"/>
      <c r="G26" s="195"/>
      <c r="H26" s="196"/>
      <c r="I26" s="1">
        <v>20</v>
      </c>
      <c r="J26" s="52">
        <f>SUM(J27:J34)</f>
        <v>285705</v>
      </c>
      <c r="K26" s="52">
        <f>SUM(K27:K34)</f>
        <v>285705</v>
      </c>
    </row>
    <row r="27" spans="1:11" ht="12.75">
      <c r="A27" s="194" t="s">
        <v>76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20000</v>
      </c>
      <c r="K27" s="7">
        <v>20000</v>
      </c>
    </row>
    <row r="28" spans="1:11" ht="12.75">
      <c r="A28" s="194" t="s">
        <v>77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/>
      <c r="K28" s="7"/>
    </row>
    <row r="29" spans="1:11" ht="12.75">
      <c r="A29" s="194" t="s">
        <v>78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/>
      <c r="K29" s="7"/>
    </row>
    <row r="30" spans="1:11" ht="12.75">
      <c r="A30" s="194" t="s">
        <v>83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ht="12.75">
      <c r="A31" s="194" t="s">
        <v>84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>
        <v>265500</v>
      </c>
      <c r="K31" s="7">
        <v>265500</v>
      </c>
    </row>
    <row r="32" spans="1:11" ht="12.75">
      <c r="A32" s="194" t="s">
        <v>85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/>
      <c r="K32" s="7"/>
    </row>
    <row r="33" spans="1:11" ht="12.75">
      <c r="A33" s="194" t="s">
        <v>79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>
        <v>205</v>
      </c>
      <c r="K33" s="7">
        <v>205</v>
      </c>
    </row>
    <row r="34" spans="1:11" ht="12.75">
      <c r="A34" s="194" t="s">
        <v>183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/>
      <c r="K34" s="7"/>
    </row>
    <row r="35" spans="1:11" ht="12.75">
      <c r="A35" s="194" t="s">
        <v>184</v>
      </c>
      <c r="B35" s="195"/>
      <c r="C35" s="195"/>
      <c r="D35" s="195"/>
      <c r="E35" s="195"/>
      <c r="F35" s="195"/>
      <c r="G35" s="195"/>
      <c r="H35" s="196"/>
      <c r="I35" s="1">
        <v>29</v>
      </c>
      <c r="J35" s="52">
        <f>SUM(J36:J38)</f>
        <v>2646841</v>
      </c>
      <c r="K35" s="52">
        <f>SUM(K36:K38)</f>
        <v>2617690</v>
      </c>
    </row>
    <row r="36" spans="1:11" ht="12.75">
      <c r="A36" s="194" t="s">
        <v>80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>
        <v>2500000</v>
      </c>
      <c r="K36" s="7">
        <v>2500000</v>
      </c>
    </row>
    <row r="37" spans="1:11" ht="12.75">
      <c r="A37" s="194" t="s">
        <v>81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>
        <v>146841</v>
      </c>
      <c r="K37" s="7">
        <v>117690</v>
      </c>
    </row>
    <row r="38" spans="1:11" ht="12.75">
      <c r="A38" s="194" t="s">
        <v>82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/>
      <c r="K38" s="7"/>
    </row>
    <row r="39" spans="1:11" ht="12.75">
      <c r="A39" s="194" t="s">
        <v>185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1" ht="12.75">
      <c r="A40" s="183" t="s">
        <v>239</v>
      </c>
      <c r="B40" s="184"/>
      <c r="C40" s="184"/>
      <c r="D40" s="184"/>
      <c r="E40" s="184"/>
      <c r="F40" s="184"/>
      <c r="G40" s="184"/>
      <c r="H40" s="185"/>
      <c r="I40" s="1">
        <v>34</v>
      </c>
      <c r="J40" s="52">
        <f>J41+J49+J56+J64</f>
        <v>165629189</v>
      </c>
      <c r="K40" s="52">
        <f>K41+K49+K56+K64</f>
        <v>169582853</v>
      </c>
    </row>
    <row r="41" spans="1:11" ht="12.75">
      <c r="A41" s="194" t="s">
        <v>100</v>
      </c>
      <c r="B41" s="195"/>
      <c r="C41" s="195"/>
      <c r="D41" s="195"/>
      <c r="E41" s="195"/>
      <c r="F41" s="195"/>
      <c r="G41" s="195"/>
      <c r="H41" s="196"/>
      <c r="I41" s="1">
        <v>35</v>
      </c>
      <c r="J41" s="52">
        <f>SUM(J42:J48)</f>
        <v>68180855</v>
      </c>
      <c r="K41" s="52">
        <f>SUM(K42:K48)</f>
        <v>58133855</v>
      </c>
    </row>
    <row r="42" spans="1:11" ht="12.75">
      <c r="A42" s="194" t="s">
        <v>117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6189885</v>
      </c>
      <c r="K42" s="7">
        <v>5810637</v>
      </c>
    </row>
    <row r="43" spans="1:11" ht="12.75">
      <c r="A43" s="194" t="s">
        <v>118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>
        <v>17489357</v>
      </c>
      <c r="K43" s="7">
        <v>11598473</v>
      </c>
    </row>
    <row r="44" spans="1:11" ht="12.75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>
        <v>28440412</v>
      </c>
      <c r="K44" s="7">
        <v>24572423</v>
      </c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>
        <v>2467028</v>
      </c>
      <c r="K45" s="7">
        <v>684511</v>
      </c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>
        <v>1263768</v>
      </c>
      <c r="K46" s="7">
        <v>241940</v>
      </c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>
        <v>12330405</v>
      </c>
      <c r="K47" s="7">
        <v>15225871</v>
      </c>
    </row>
    <row r="48" spans="1:11" ht="12.75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ht="12.75">
      <c r="A49" s="194" t="s">
        <v>101</v>
      </c>
      <c r="B49" s="195"/>
      <c r="C49" s="195"/>
      <c r="D49" s="195"/>
      <c r="E49" s="195"/>
      <c r="F49" s="195"/>
      <c r="G49" s="195"/>
      <c r="H49" s="196"/>
      <c r="I49" s="1">
        <v>43</v>
      </c>
      <c r="J49" s="52">
        <f>J50+J51+J52+J53+J54+J55</f>
        <v>65100240</v>
      </c>
      <c r="K49" s="52">
        <f>K50+K51+K52+K53+K54+K55</f>
        <v>90311543</v>
      </c>
    </row>
    <row r="50" spans="1:11" ht="12.75">
      <c r="A50" s="194" t="s">
        <v>200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19055834</v>
      </c>
      <c r="K50" s="7">
        <v>44072229</v>
      </c>
    </row>
    <row r="51" spans="1:11" ht="12.75">
      <c r="A51" s="194" t="s">
        <v>201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44331808</v>
      </c>
      <c r="K51" s="7">
        <v>43962905</v>
      </c>
    </row>
    <row r="52" spans="1:11" ht="12.75">
      <c r="A52" s="194" t="s">
        <v>336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/>
      <c r="K52" s="7"/>
    </row>
    <row r="53" spans="1:11" ht="12.75">
      <c r="A53" s="194" t="s">
        <v>202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168643</v>
      </c>
      <c r="K53" s="7">
        <v>188562</v>
      </c>
    </row>
    <row r="54" spans="1:11" ht="12.75">
      <c r="A54" s="194" t="s">
        <v>10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1126139</v>
      </c>
      <c r="K54" s="7">
        <v>900852</v>
      </c>
    </row>
    <row r="55" spans="1:11" ht="12.75">
      <c r="A55" s="194" t="s">
        <v>11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417816</v>
      </c>
      <c r="K55" s="7">
        <v>1186995</v>
      </c>
    </row>
    <row r="56" spans="1:11" ht="12.75">
      <c r="A56" s="194" t="s">
        <v>102</v>
      </c>
      <c r="B56" s="195"/>
      <c r="C56" s="195"/>
      <c r="D56" s="195"/>
      <c r="E56" s="195"/>
      <c r="F56" s="195"/>
      <c r="G56" s="195"/>
      <c r="H56" s="196"/>
      <c r="I56" s="1">
        <v>50</v>
      </c>
      <c r="J56" s="52">
        <f>SUM(J57:J63)</f>
        <v>29897524</v>
      </c>
      <c r="K56" s="52">
        <f>SUM(K57:K63)</f>
        <v>20872505</v>
      </c>
    </row>
    <row r="57" spans="1:11" ht="12.75">
      <c r="A57" s="194" t="s">
        <v>76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ht="12.75">
      <c r="A58" s="194" t="s">
        <v>77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>
        <v>8559280</v>
      </c>
      <c r="K58" s="7">
        <v>8052875</v>
      </c>
    </row>
    <row r="59" spans="1:11" ht="12.75">
      <c r="A59" s="194" t="s">
        <v>241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/>
      <c r="K59" s="7"/>
    </row>
    <row r="60" spans="1:11" ht="12.75">
      <c r="A60" s="194" t="s">
        <v>83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ht="12.75">
      <c r="A61" s="194" t="s">
        <v>84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>
        <v>20082900</v>
      </c>
      <c r="K61" s="7">
        <v>10907905</v>
      </c>
    </row>
    <row r="62" spans="1:11" ht="12.75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>
        <v>1042441</v>
      </c>
      <c r="K62" s="7">
        <v>1699658</v>
      </c>
    </row>
    <row r="63" spans="1:11" ht="12.75">
      <c r="A63" s="194" t="s">
        <v>46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>
        <v>212903</v>
      </c>
      <c r="K63" s="7">
        <v>212067</v>
      </c>
    </row>
    <row r="64" spans="1:11" ht="12.75">
      <c r="A64" s="194" t="s">
        <v>206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2450570</v>
      </c>
      <c r="K64" s="7">
        <v>264950</v>
      </c>
    </row>
    <row r="65" spans="1:11" ht="12.75">
      <c r="A65" s="183" t="s">
        <v>56</v>
      </c>
      <c r="B65" s="184"/>
      <c r="C65" s="184"/>
      <c r="D65" s="184"/>
      <c r="E65" s="184"/>
      <c r="F65" s="184"/>
      <c r="G65" s="184"/>
      <c r="H65" s="185"/>
      <c r="I65" s="1">
        <v>59</v>
      </c>
      <c r="J65" s="7">
        <v>12555</v>
      </c>
      <c r="K65" s="7"/>
    </row>
    <row r="66" spans="1:11" ht="12.75">
      <c r="A66" s="183" t="s">
        <v>240</v>
      </c>
      <c r="B66" s="184"/>
      <c r="C66" s="184"/>
      <c r="D66" s="184"/>
      <c r="E66" s="184"/>
      <c r="F66" s="184"/>
      <c r="G66" s="184"/>
      <c r="H66" s="185"/>
      <c r="I66" s="1">
        <v>60</v>
      </c>
      <c r="J66" s="52">
        <f>J7+J8+J40+J65</f>
        <v>331584448</v>
      </c>
      <c r="K66" s="52">
        <f>K7+K8+K40+K65</f>
        <v>327103384</v>
      </c>
    </row>
    <row r="67" spans="1:11" ht="12.75">
      <c r="A67" s="197" t="s">
        <v>91</v>
      </c>
      <c r="B67" s="198"/>
      <c r="C67" s="198"/>
      <c r="D67" s="198"/>
      <c r="E67" s="198"/>
      <c r="F67" s="198"/>
      <c r="G67" s="198"/>
      <c r="H67" s="199"/>
      <c r="I67" s="4">
        <v>61</v>
      </c>
      <c r="J67" s="8"/>
      <c r="K67" s="8"/>
    </row>
    <row r="68" spans="1:11" ht="12.75">
      <c r="A68" s="200" t="s">
        <v>58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2"/>
    </row>
    <row r="69" spans="1:11" ht="12.75">
      <c r="A69" s="180" t="s">
        <v>191</v>
      </c>
      <c r="B69" s="181"/>
      <c r="C69" s="181"/>
      <c r="D69" s="181"/>
      <c r="E69" s="181"/>
      <c r="F69" s="181"/>
      <c r="G69" s="181"/>
      <c r="H69" s="182"/>
      <c r="I69" s="3">
        <v>62</v>
      </c>
      <c r="J69" s="53">
        <f>J70+J72+J79-J82</f>
        <v>67596381</v>
      </c>
      <c r="K69" s="53">
        <f>K70+K72-K79-K82</f>
        <v>51212198</v>
      </c>
    </row>
    <row r="70" spans="1:11" ht="12.75">
      <c r="A70" s="194" t="s">
        <v>141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82956600</v>
      </c>
      <c r="K70" s="7">
        <v>82956600</v>
      </c>
    </row>
    <row r="71" spans="1:11" ht="12.75">
      <c r="A71" s="194" t="s">
        <v>142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/>
      <c r="K71" s="7"/>
    </row>
    <row r="72" spans="1:11" ht="12.75">
      <c r="A72" s="194" t="s">
        <v>143</v>
      </c>
      <c r="B72" s="195"/>
      <c r="C72" s="195"/>
      <c r="D72" s="195"/>
      <c r="E72" s="195"/>
      <c r="F72" s="195"/>
      <c r="G72" s="195"/>
      <c r="H72" s="196"/>
      <c r="I72" s="1">
        <v>65</v>
      </c>
      <c r="J72" s="52">
        <f>J73</f>
        <v>2181911</v>
      </c>
      <c r="K72" s="52">
        <f>K73</f>
        <v>0</v>
      </c>
    </row>
    <row r="73" spans="1:11" ht="12.75">
      <c r="A73" s="194" t="s">
        <v>144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>
        <v>2181911</v>
      </c>
      <c r="K73" s="7"/>
    </row>
    <row r="74" spans="1:11" ht="12.75">
      <c r="A74" s="194" t="s">
        <v>145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/>
      <c r="K74" s="7"/>
    </row>
    <row r="75" spans="1:11" ht="12.75">
      <c r="A75" s="194" t="s">
        <v>133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/>
      <c r="K75" s="7"/>
    </row>
    <row r="76" spans="1:11" ht="12.75">
      <c r="A76" s="194" t="s">
        <v>134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1" ht="12.75">
      <c r="A77" s="194" t="s">
        <v>135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/>
      <c r="K77" s="7"/>
    </row>
    <row r="78" spans="1:11" ht="12.75">
      <c r="A78" s="194" t="s">
        <v>136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/>
      <c r="K78" s="7"/>
    </row>
    <row r="79" spans="1:11" ht="12.75">
      <c r="A79" s="194" t="s">
        <v>237</v>
      </c>
      <c r="B79" s="195"/>
      <c r="C79" s="195"/>
      <c r="D79" s="195"/>
      <c r="E79" s="195"/>
      <c r="F79" s="195"/>
      <c r="G79" s="195"/>
      <c r="H79" s="196"/>
      <c r="I79" s="1">
        <v>72</v>
      </c>
      <c r="J79" s="52">
        <f>J80</f>
        <v>5411015</v>
      </c>
      <c r="K79" s="52">
        <f>K81</f>
        <v>15360219</v>
      </c>
    </row>
    <row r="80" spans="1:11" ht="12.75">
      <c r="A80" s="203" t="s">
        <v>169</v>
      </c>
      <c r="B80" s="204"/>
      <c r="C80" s="204"/>
      <c r="D80" s="204"/>
      <c r="E80" s="204"/>
      <c r="F80" s="204"/>
      <c r="G80" s="204"/>
      <c r="H80" s="205"/>
      <c r="I80" s="1">
        <v>73</v>
      </c>
      <c r="J80" s="7">
        <v>5411015</v>
      </c>
      <c r="K80" s="7"/>
    </row>
    <row r="81" spans="1:11" ht="12.75">
      <c r="A81" s="203" t="s">
        <v>170</v>
      </c>
      <c r="B81" s="204"/>
      <c r="C81" s="204"/>
      <c r="D81" s="204"/>
      <c r="E81" s="204"/>
      <c r="F81" s="204"/>
      <c r="G81" s="204"/>
      <c r="H81" s="205"/>
      <c r="I81" s="1">
        <v>74</v>
      </c>
      <c r="J81" s="7"/>
      <c r="K81" s="7">
        <v>15360219</v>
      </c>
    </row>
    <row r="82" spans="1:11" ht="12.75">
      <c r="A82" s="194" t="s">
        <v>238</v>
      </c>
      <c r="B82" s="195"/>
      <c r="C82" s="195"/>
      <c r="D82" s="195"/>
      <c r="E82" s="195"/>
      <c r="F82" s="195"/>
      <c r="G82" s="195"/>
      <c r="H82" s="196"/>
      <c r="I82" s="1">
        <v>75</v>
      </c>
      <c r="J82" s="52">
        <f>J84</f>
        <v>22953145</v>
      </c>
      <c r="K82" s="52">
        <f>K84</f>
        <v>16384183</v>
      </c>
    </row>
    <row r="83" spans="1:11" ht="12.75">
      <c r="A83" s="203" t="s">
        <v>171</v>
      </c>
      <c r="B83" s="204"/>
      <c r="C83" s="204"/>
      <c r="D83" s="204"/>
      <c r="E83" s="204"/>
      <c r="F83" s="204"/>
      <c r="G83" s="204"/>
      <c r="H83" s="205"/>
      <c r="I83" s="1">
        <v>76</v>
      </c>
      <c r="J83" s="7"/>
      <c r="K83" s="7"/>
    </row>
    <row r="84" spans="1:11" ht="12.75">
      <c r="A84" s="203" t="s">
        <v>172</v>
      </c>
      <c r="B84" s="204"/>
      <c r="C84" s="204"/>
      <c r="D84" s="204"/>
      <c r="E84" s="204"/>
      <c r="F84" s="204"/>
      <c r="G84" s="204"/>
      <c r="H84" s="205"/>
      <c r="I84" s="1">
        <v>77</v>
      </c>
      <c r="J84" s="7">
        <v>22953145</v>
      </c>
      <c r="K84" s="7">
        <v>16384183</v>
      </c>
    </row>
    <row r="85" spans="1:11" ht="12.75">
      <c r="A85" s="194" t="s">
        <v>173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/>
      <c r="K85" s="7"/>
    </row>
    <row r="86" spans="1:11" ht="12.75">
      <c r="A86" s="183" t="s">
        <v>19</v>
      </c>
      <c r="B86" s="184"/>
      <c r="C86" s="184"/>
      <c r="D86" s="184"/>
      <c r="E86" s="184"/>
      <c r="F86" s="184"/>
      <c r="G86" s="184"/>
      <c r="H86" s="185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4" t="s">
        <v>129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/>
      <c r="K87" s="7"/>
    </row>
    <row r="88" spans="1:11" ht="12.75">
      <c r="A88" s="194" t="s">
        <v>130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/>
      <c r="K88" s="7"/>
    </row>
    <row r="89" spans="1:11" ht="12.75">
      <c r="A89" s="194" t="s">
        <v>131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/>
      <c r="K89" s="7"/>
    </row>
    <row r="90" spans="1:11" ht="12.75">
      <c r="A90" s="183" t="s">
        <v>20</v>
      </c>
      <c r="B90" s="184"/>
      <c r="C90" s="184"/>
      <c r="D90" s="184"/>
      <c r="E90" s="184"/>
      <c r="F90" s="184"/>
      <c r="G90" s="184"/>
      <c r="H90" s="185"/>
      <c r="I90" s="1">
        <v>83</v>
      </c>
      <c r="J90" s="52">
        <f>SUM(J91:J99)</f>
        <v>155753008</v>
      </c>
      <c r="K90" s="52">
        <f>SUM(K91:K99)</f>
        <v>161039069</v>
      </c>
    </row>
    <row r="91" spans="1:11" ht="12.75">
      <c r="A91" s="194" t="s">
        <v>132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/>
      <c r="K91" s="7"/>
    </row>
    <row r="92" spans="1:11" ht="12.75">
      <c r="A92" s="194" t="s">
        <v>242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/>
      <c r="K92" s="7"/>
    </row>
    <row r="93" spans="1:11" ht="12.75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112204913</v>
      </c>
      <c r="K93" s="7">
        <v>120560446</v>
      </c>
    </row>
    <row r="94" spans="1:11" ht="12.75">
      <c r="A94" s="194" t="s">
        <v>243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1" ht="12.75">
      <c r="A95" s="194" t="s">
        <v>244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>
        <v>43548095</v>
      </c>
      <c r="K95" s="7">
        <v>40478623</v>
      </c>
    </row>
    <row r="96" spans="1:11" ht="12.75">
      <c r="A96" s="194" t="s">
        <v>245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1" ht="12.75">
      <c r="A97" s="194" t="s">
        <v>94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1" ht="12.75">
      <c r="A98" s="194" t="s">
        <v>92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/>
      <c r="K98" s="7"/>
    </row>
    <row r="99" spans="1:11" ht="12.75">
      <c r="A99" s="194" t="s">
        <v>93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/>
      <c r="K99" s="7"/>
    </row>
    <row r="100" spans="1:11" ht="12.75">
      <c r="A100" s="183" t="s">
        <v>21</v>
      </c>
      <c r="B100" s="184"/>
      <c r="C100" s="184"/>
      <c r="D100" s="184"/>
      <c r="E100" s="184"/>
      <c r="F100" s="184"/>
      <c r="G100" s="184"/>
      <c r="H100" s="185"/>
      <c r="I100" s="1">
        <v>93</v>
      </c>
      <c r="J100" s="52">
        <f>SUM(J101:J112)</f>
        <v>107773442</v>
      </c>
      <c r="K100" s="52">
        <f>SUM(K101:K112)</f>
        <v>114390500</v>
      </c>
    </row>
    <row r="101" spans="1:11" ht="12.75">
      <c r="A101" s="194" t="s">
        <v>132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/>
      <c r="K101" s="7"/>
    </row>
    <row r="102" spans="1:11" ht="12.75">
      <c r="A102" s="194" t="s">
        <v>242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>
        <v>21626259</v>
      </c>
      <c r="K102" s="7">
        <v>17296650</v>
      </c>
    </row>
    <row r="103" spans="1:11" ht="12.75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43212559</v>
      </c>
      <c r="K103" s="7">
        <v>42085518</v>
      </c>
    </row>
    <row r="104" spans="1:11" ht="12.75">
      <c r="A104" s="194" t="s">
        <v>243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>
        <v>930425</v>
      </c>
      <c r="K104" s="7">
        <v>47692</v>
      </c>
    </row>
    <row r="105" spans="1:11" ht="12.75">
      <c r="A105" s="194" t="s">
        <v>244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25795754</v>
      </c>
      <c r="K105" s="7">
        <v>35338103</v>
      </c>
    </row>
    <row r="106" spans="1:11" ht="12.75">
      <c r="A106" s="194" t="s">
        <v>245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>
        <v>514000</v>
      </c>
      <c r="K106" s="7"/>
    </row>
    <row r="107" spans="1:11" ht="12.75">
      <c r="A107" s="194" t="s">
        <v>94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/>
      <c r="K107" s="7"/>
    </row>
    <row r="108" spans="1:11" ht="12.75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2318690</v>
      </c>
      <c r="K108" s="7">
        <v>2455372</v>
      </c>
    </row>
    <row r="109" spans="1:11" ht="12.75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12839233</v>
      </c>
      <c r="K109" s="7">
        <v>15892645</v>
      </c>
    </row>
    <row r="110" spans="1:11" ht="12.75">
      <c r="A110" s="194" t="s">
        <v>99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/>
      <c r="K110" s="7"/>
    </row>
    <row r="111" spans="1:11" ht="12.75">
      <c r="A111" s="194" t="s">
        <v>97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1" ht="12.75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536522</v>
      </c>
      <c r="K112" s="7">
        <v>1274520</v>
      </c>
    </row>
    <row r="113" spans="1:11" ht="12.75">
      <c r="A113" s="183" t="s">
        <v>1</v>
      </c>
      <c r="B113" s="184"/>
      <c r="C113" s="184"/>
      <c r="D113" s="184"/>
      <c r="E113" s="184"/>
      <c r="F113" s="184"/>
      <c r="G113" s="184"/>
      <c r="H113" s="185"/>
      <c r="I113" s="1">
        <v>106</v>
      </c>
      <c r="J113" s="7">
        <v>461617</v>
      </c>
      <c r="K113" s="7">
        <v>461617</v>
      </c>
    </row>
    <row r="114" spans="1:11" ht="12.75">
      <c r="A114" s="183" t="s">
        <v>25</v>
      </c>
      <c r="B114" s="184"/>
      <c r="C114" s="184"/>
      <c r="D114" s="184"/>
      <c r="E114" s="184"/>
      <c r="F114" s="184"/>
      <c r="G114" s="184"/>
      <c r="H114" s="185"/>
      <c r="I114" s="1">
        <v>107</v>
      </c>
      <c r="J114" s="52">
        <f>J69+J86+J90+J100+J113</f>
        <v>331584448</v>
      </c>
      <c r="K114" s="52">
        <f>K69+K86+K90+K100+K113</f>
        <v>327103384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00" t="s">
        <v>308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180" t="s">
        <v>186</v>
      </c>
      <c r="B117" s="181"/>
      <c r="C117" s="181"/>
      <c r="D117" s="181"/>
      <c r="E117" s="181"/>
      <c r="F117" s="181"/>
      <c r="G117" s="181"/>
      <c r="H117" s="181"/>
      <c r="I117" s="214"/>
      <c r="J117" s="214"/>
      <c r="K117" s="215"/>
    </row>
    <row r="118" spans="1:11" ht="12.75">
      <c r="A118" s="194" t="s">
        <v>8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/>
      <c r="K118" s="7"/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309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110" zoomScalePageLayoutView="0" workbookViewId="0" topLeftCell="A1">
      <selection activeCell="M56" sqref="M56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4" width="9.140625" style="51" customWidth="1"/>
    <col min="15" max="15" width="12.421875" style="51" customWidth="1"/>
    <col min="16" max="16" width="9.140625" style="51" customWidth="1"/>
    <col min="17" max="17" width="12.421875" style="51" customWidth="1"/>
    <col min="18" max="16384" width="9.140625" style="51" customWidth="1"/>
  </cols>
  <sheetData>
    <row r="1" spans="1:13" ht="12.75" customHeight="1">
      <c r="A1" s="186" t="s">
        <v>154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230" t="s">
        <v>342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21" t="s">
        <v>323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21.75">
      <c r="A4" s="222" t="s">
        <v>59</v>
      </c>
      <c r="B4" s="222"/>
      <c r="C4" s="222"/>
      <c r="D4" s="222"/>
      <c r="E4" s="222"/>
      <c r="F4" s="222"/>
      <c r="G4" s="222"/>
      <c r="H4" s="222"/>
      <c r="I4" s="57" t="s">
        <v>278</v>
      </c>
      <c r="J4" s="223" t="s">
        <v>317</v>
      </c>
      <c r="K4" s="223"/>
      <c r="L4" s="223" t="s">
        <v>318</v>
      </c>
      <c r="M4" s="223"/>
    </row>
    <row r="5" spans="1:13" ht="12.75">
      <c r="A5" s="222"/>
      <c r="B5" s="222"/>
      <c r="C5" s="222"/>
      <c r="D5" s="222"/>
      <c r="E5" s="222"/>
      <c r="F5" s="222"/>
      <c r="G5" s="222"/>
      <c r="H5" s="222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23">
        <v>1</v>
      </c>
      <c r="B6" s="223"/>
      <c r="C6" s="223"/>
      <c r="D6" s="223"/>
      <c r="E6" s="223"/>
      <c r="F6" s="223"/>
      <c r="G6" s="223"/>
      <c r="H6" s="22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0" t="s">
        <v>26</v>
      </c>
      <c r="B7" s="181"/>
      <c r="C7" s="181"/>
      <c r="D7" s="181"/>
      <c r="E7" s="181"/>
      <c r="F7" s="181"/>
      <c r="G7" s="181"/>
      <c r="H7" s="182"/>
      <c r="I7" s="3">
        <v>111</v>
      </c>
      <c r="J7" s="53">
        <f>SUM(J8:J9)</f>
        <v>175135659</v>
      </c>
      <c r="K7" s="53">
        <f>SUM(K8:K9)</f>
        <v>40526580</v>
      </c>
      <c r="L7" s="53">
        <f>SUM(L8:L9)</f>
        <v>184163014</v>
      </c>
      <c r="M7" s="53">
        <f>SUM(M8:M9)</f>
        <v>56003857</v>
      </c>
    </row>
    <row r="8" spans="1:13" ht="12.75">
      <c r="A8" s="183" t="s">
        <v>152</v>
      </c>
      <c r="B8" s="184"/>
      <c r="C8" s="184"/>
      <c r="D8" s="184"/>
      <c r="E8" s="184"/>
      <c r="F8" s="184"/>
      <c r="G8" s="184"/>
      <c r="H8" s="185"/>
      <c r="I8" s="1">
        <v>112</v>
      </c>
      <c r="J8" s="7">
        <v>148940692</v>
      </c>
      <c r="K8" s="7">
        <f>J8-113080487</f>
        <v>35860205</v>
      </c>
      <c r="L8" s="7">
        <v>169406183</v>
      </c>
      <c r="M8" s="7">
        <f>L8-125537397</f>
        <v>43868786</v>
      </c>
    </row>
    <row r="9" spans="1:13" ht="12.75">
      <c r="A9" s="183" t="s">
        <v>103</v>
      </c>
      <c r="B9" s="184"/>
      <c r="C9" s="184"/>
      <c r="D9" s="184"/>
      <c r="E9" s="184"/>
      <c r="F9" s="184"/>
      <c r="G9" s="184"/>
      <c r="H9" s="185"/>
      <c r="I9" s="1">
        <v>113</v>
      </c>
      <c r="J9" s="7">
        <v>26194967</v>
      </c>
      <c r="K9" s="7">
        <f>J9-21528592</f>
        <v>4666375</v>
      </c>
      <c r="L9" s="7">
        <v>14756831</v>
      </c>
      <c r="M9" s="7">
        <f>L9-2621760</f>
        <v>12135071</v>
      </c>
    </row>
    <row r="10" spans="1:13" ht="12.75">
      <c r="A10" s="183" t="s">
        <v>12</v>
      </c>
      <c r="B10" s="184"/>
      <c r="C10" s="184"/>
      <c r="D10" s="184"/>
      <c r="E10" s="184"/>
      <c r="F10" s="184"/>
      <c r="G10" s="184"/>
      <c r="H10" s="185"/>
      <c r="I10" s="1">
        <v>114</v>
      </c>
      <c r="J10" s="52">
        <f>J11+J12+J16+J20+J21+J22+J25+J26</f>
        <v>172631877</v>
      </c>
      <c r="K10" s="52">
        <f>K11+K12+K16+K20+K21+K22+K25+K26</f>
        <v>51442377</v>
      </c>
      <c r="L10" s="52">
        <f>L11+L12+L16+L20+L21+L22+L25+L26</f>
        <v>178016736</v>
      </c>
      <c r="M10" s="52">
        <f>M11+M12+M16+M20+M21+M22+M25+M26</f>
        <v>44337173</v>
      </c>
    </row>
    <row r="11" spans="1:15" ht="12.75">
      <c r="A11" s="183" t="s">
        <v>104</v>
      </c>
      <c r="B11" s="184"/>
      <c r="C11" s="184"/>
      <c r="D11" s="184"/>
      <c r="E11" s="184"/>
      <c r="F11" s="184"/>
      <c r="G11" s="184"/>
      <c r="H11" s="185"/>
      <c r="I11" s="1">
        <v>115</v>
      </c>
      <c r="J11" s="7">
        <v>27052927</v>
      </c>
      <c r="K11" s="7">
        <f>J11-13884945</f>
        <v>13167982</v>
      </c>
      <c r="L11" s="7">
        <v>9843865</v>
      </c>
      <c r="M11" s="7">
        <f>L11-10446260</f>
        <v>-602395</v>
      </c>
      <c r="O11" s="110"/>
    </row>
    <row r="12" spans="1:15" ht="12.75">
      <c r="A12" s="183" t="s">
        <v>22</v>
      </c>
      <c r="B12" s="184"/>
      <c r="C12" s="184"/>
      <c r="D12" s="184"/>
      <c r="E12" s="184"/>
      <c r="F12" s="184"/>
      <c r="G12" s="184"/>
      <c r="H12" s="185"/>
      <c r="I12" s="1">
        <v>116</v>
      </c>
      <c r="J12" s="52">
        <f>SUM(J13:J15)</f>
        <v>90609495</v>
      </c>
      <c r="K12" s="52">
        <f>SUM(K13:K15)</f>
        <v>24374086</v>
      </c>
      <c r="L12" s="52">
        <f>SUM(L13:L15)</f>
        <v>110074649</v>
      </c>
      <c r="M12" s="52">
        <f>SUM(M13:M15)</f>
        <v>27814600</v>
      </c>
      <c r="O12" s="110"/>
    </row>
    <row r="13" spans="1:15" ht="12.75">
      <c r="A13" s="194" t="s">
        <v>146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57979435</v>
      </c>
      <c r="K13" s="7">
        <f>J13-42985299</f>
        <v>14994136</v>
      </c>
      <c r="L13" s="7">
        <v>68207696</v>
      </c>
      <c r="M13" s="7">
        <f>L13-50321003</f>
        <v>17886693</v>
      </c>
      <c r="O13" s="110"/>
    </row>
    <row r="14" spans="1:15" ht="12.75">
      <c r="A14" s="194" t="s">
        <v>147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>
        <v>17160768</v>
      </c>
      <c r="K14" s="7">
        <f>J14-12841097</f>
        <v>4319671</v>
      </c>
      <c r="L14" s="7">
        <v>27417044</v>
      </c>
      <c r="M14" s="7">
        <f>L14-20668250</f>
        <v>6748794</v>
      </c>
      <c r="O14" s="110"/>
    </row>
    <row r="15" spans="1:15" ht="12.75">
      <c r="A15" s="194" t="s">
        <v>61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15469292</v>
      </c>
      <c r="K15" s="7">
        <f>J15-10409013</f>
        <v>5060279</v>
      </c>
      <c r="L15" s="7">
        <v>14449909</v>
      </c>
      <c r="M15" s="7">
        <f>L15-11270796</f>
        <v>3179113</v>
      </c>
      <c r="O15" s="110"/>
    </row>
    <row r="16" spans="1:15" ht="12.75">
      <c r="A16" s="183" t="s">
        <v>23</v>
      </c>
      <c r="B16" s="184"/>
      <c r="C16" s="184"/>
      <c r="D16" s="184"/>
      <c r="E16" s="184"/>
      <c r="F16" s="184"/>
      <c r="G16" s="184"/>
      <c r="H16" s="185"/>
      <c r="I16" s="1">
        <v>120</v>
      </c>
      <c r="J16" s="52">
        <f>SUM(J17:J19)</f>
        <v>34348607</v>
      </c>
      <c r="K16" s="52">
        <f>SUM(K17:K19)</f>
        <v>8785510</v>
      </c>
      <c r="L16" s="52">
        <f>SUM(L17:L19)</f>
        <v>36849256</v>
      </c>
      <c r="M16" s="52">
        <f>SUM(M17:M19)</f>
        <v>9105321</v>
      </c>
      <c r="O16" s="110"/>
    </row>
    <row r="17" spans="1:15" ht="12.75">
      <c r="A17" s="194" t="s">
        <v>62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21633714</v>
      </c>
      <c r="K17" s="7">
        <f>J17-16078112</f>
        <v>5555602</v>
      </c>
      <c r="L17" s="7">
        <v>23145561</v>
      </c>
      <c r="M17" s="7">
        <f>L17-17414153</f>
        <v>5731408</v>
      </c>
      <c r="O17" s="110"/>
    </row>
    <row r="18" spans="1:15" ht="12.75">
      <c r="A18" s="194" t="s">
        <v>63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7673677</v>
      </c>
      <c r="K18" s="7">
        <f>J18-5733511</f>
        <v>1940166</v>
      </c>
      <c r="L18" s="7">
        <v>8298670</v>
      </c>
      <c r="M18" s="7">
        <f>L18-6256317</f>
        <v>2042353</v>
      </c>
      <c r="O18" s="110"/>
    </row>
    <row r="19" spans="1:15" ht="12.75">
      <c r="A19" s="194" t="s">
        <v>64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5041216</v>
      </c>
      <c r="K19" s="7">
        <f>J19-3751474</f>
        <v>1289742</v>
      </c>
      <c r="L19" s="7">
        <v>5405025</v>
      </c>
      <c r="M19" s="7">
        <f>L19-4073465</f>
        <v>1331560</v>
      </c>
      <c r="O19" s="110"/>
    </row>
    <row r="20" spans="1:15" ht="12.75">
      <c r="A20" s="183" t="s">
        <v>105</v>
      </c>
      <c r="B20" s="184"/>
      <c r="C20" s="184"/>
      <c r="D20" s="184"/>
      <c r="E20" s="184"/>
      <c r="F20" s="184"/>
      <c r="G20" s="184"/>
      <c r="H20" s="185"/>
      <c r="I20" s="1">
        <v>124</v>
      </c>
      <c r="J20" s="7">
        <v>9880711</v>
      </c>
      <c r="K20" s="7">
        <f>J20-9430404</f>
        <v>450307</v>
      </c>
      <c r="L20" s="7">
        <v>9880711</v>
      </c>
      <c r="M20" s="7">
        <f>L20-7410533</f>
        <v>2470178</v>
      </c>
      <c r="O20" s="110"/>
    </row>
    <row r="21" spans="1:15" ht="12.75">
      <c r="A21" s="183" t="s">
        <v>106</v>
      </c>
      <c r="B21" s="184"/>
      <c r="C21" s="184"/>
      <c r="D21" s="184"/>
      <c r="E21" s="184"/>
      <c r="F21" s="184"/>
      <c r="G21" s="184"/>
      <c r="H21" s="185"/>
      <c r="I21" s="1">
        <v>125</v>
      </c>
      <c r="J21" s="7">
        <v>8653576</v>
      </c>
      <c r="K21" s="7">
        <f>J21-6075645</f>
        <v>2577931</v>
      </c>
      <c r="L21" s="7">
        <v>11368255</v>
      </c>
      <c r="M21" s="7">
        <v>3612805</v>
      </c>
      <c r="O21" s="110"/>
    </row>
    <row r="22" spans="1:14" ht="12.75">
      <c r="A22" s="183" t="s">
        <v>24</v>
      </c>
      <c r="B22" s="184"/>
      <c r="C22" s="184"/>
      <c r="D22" s="184"/>
      <c r="E22" s="184"/>
      <c r="F22" s="184"/>
      <c r="G22" s="184"/>
      <c r="H22" s="185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1936664</v>
      </c>
      <c r="N22" s="110"/>
    </row>
    <row r="23" spans="1:14" ht="12.75">
      <c r="A23" s="194" t="s">
        <v>137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/>
      <c r="K23" s="7"/>
      <c r="L23" s="7"/>
      <c r="M23" s="7"/>
      <c r="N23" s="110"/>
    </row>
    <row r="24" spans="1:13" ht="12.75">
      <c r="A24" s="194" t="s">
        <v>138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/>
      <c r="K24" s="7"/>
      <c r="L24" s="7"/>
      <c r="M24" s="7">
        <v>1936664</v>
      </c>
    </row>
    <row r="25" spans="1:13" ht="12.75">
      <c r="A25" s="183" t="s">
        <v>107</v>
      </c>
      <c r="B25" s="184"/>
      <c r="C25" s="184"/>
      <c r="D25" s="184"/>
      <c r="E25" s="184"/>
      <c r="F25" s="184"/>
      <c r="G25" s="184"/>
      <c r="H25" s="185"/>
      <c r="I25" s="1">
        <v>129</v>
      </c>
      <c r="J25" s="7"/>
      <c r="K25" s="7"/>
      <c r="L25" s="7"/>
      <c r="M25" s="7"/>
    </row>
    <row r="26" spans="1:13" ht="12.75">
      <c r="A26" s="183" t="s">
        <v>50</v>
      </c>
      <c r="B26" s="184"/>
      <c r="C26" s="184"/>
      <c r="D26" s="184"/>
      <c r="E26" s="184"/>
      <c r="F26" s="184"/>
      <c r="G26" s="184"/>
      <c r="H26" s="185"/>
      <c r="I26" s="1">
        <v>130</v>
      </c>
      <c r="J26" s="7">
        <v>2086561</v>
      </c>
      <c r="K26" s="7">
        <v>2086561</v>
      </c>
      <c r="L26" s="7"/>
      <c r="M26" s="7"/>
    </row>
    <row r="27" spans="1:13" ht="12.75">
      <c r="A27" s="183" t="s">
        <v>212</v>
      </c>
      <c r="B27" s="184"/>
      <c r="C27" s="184"/>
      <c r="D27" s="184"/>
      <c r="E27" s="184"/>
      <c r="F27" s="184"/>
      <c r="G27" s="184"/>
      <c r="H27" s="185"/>
      <c r="I27" s="1">
        <v>131</v>
      </c>
      <c r="J27" s="52">
        <f>SUM(J28:J32)</f>
        <v>5494692</v>
      </c>
      <c r="K27" s="52">
        <f>SUM(K28:K32)</f>
        <v>950219</v>
      </c>
      <c r="L27" s="52">
        <f>SUM(L28:L32)</f>
        <v>2182187</v>
      </c>
      <c r="M27" s="52">
        <f>SUM(M28:M32)</f>
        <v>429378</v>
      </c>
    </row>
    <row r="28" spans="1:13" ht="12.75">
      <c r="A28" s="183" t="s">
        <v>226</v>
      </c>
      <c r="B28" s="184"/>
      <c r="C28" s="184"/>
      <c r="D28" s="184"/>
      <c r="E28" s="184"/>
      <c r="F28" s="184"/>
      <c r="G28" s="184"/>
      <c r="H28" s="185"/>
      <c r="I28" s="1">
        <v>132</v>
      </c>
      <c r="J28" s="7"/>
      <c r="K28" s="7"/>
      <c r="L28" s="7"/>
      <c r="M28" s="7"/>
    </row>
    <row r="29" spans="1:13" ht="12.75">
      <c r="A29" s="183" t="s">
        <v>155</v>
      </c>
      <c r="B29" s="184"/>
      <c r="C29" s="184"/>
      <c r="D29" s="184"/>
      <c r="E29" s="184"/>
      <c r="F29" s="184"/>
      <c r="G29" s="184"/>
      <c r="H29" s="185"/>
      <c r="I29" s="1">
        <v>133</v>
      </c>
      <c r="J29" s="7">
        <v>1963733</v>
      </c>
      <c r="K29" s="7">
        <f>J29-1013514</f>
        <v>950219</v>
      </c>
      <c r="L29" s="7">
        <v>2182187</v>
      </c>
      <c r="M29" s="7">
        <f>L29-1752809</f>
        <v>429378</v>
      </c>
    </row>
    <row r="30" spans="1:13" ht="12.75">
      <c r="A30" s="183" t="s">
        <v>139</v>
      </c>
      <c r="B30" s="184"/>
      <c r="C30" s="184"/>
      <c r="D30" s="184"/>
      <c r="E30" s="184"/>
      <c r="F30" s="184"/>
      <c r="G30" s="184"/>
      <c r="H30" s="185"/>
      <c r="I30" s="1">
        <v>134</v>
      </c>
      <c r="J30" s="7">
        <v>3530959</v>
      </c>
      <c r="K30" s="7"/>
      <c r="L30" s="7"/>
      <c r="M30" s="7"/>
    </row>
    <row r="31" spans="1:13" ht="12.75">
      <c r="A31" s="183" t="s">
        <v>222</v>
      </c>
      <c r="B31" s="184"/>
      <c r="C31" s="184"/>
      <c r="D31" s="184"/>
      <c r="E31" s="184"/>
      <c r="F31" s="184"/>
      <c r="G31" s="184"/>
      <c r="H31" s="185"/>
      <c r="I31" s="1">
        <v>135</v>
      </c>
      <c r="J31" s="7"/>
      <c r="K31" s="7"/>
      <c r="L31" s="7"/>
      <c r="M31" s="7"/>
    </row>
    <row r="32" spans="1:13" ht="12.75">
      <c r="A32" s="183" t="s">
        <v>140</v>
      </c>
      <c r="B32" s="184"/>
      <c r="C32" s="184"/>
      <c r="D32" s="184"/>
      <c r="E32" s="184"/>
      <c r="F32" s="184"/>
      <c r="G32" s="184"/>
      <c r="H32" s="185"/>
      <c r="I32" s="1">
        <v>136</v>
      </c>
      <c r="J32" s="7"/>
      <c r="K32" s="7"/>
      <c r="L32" s="7"/>
      <c r="M32" s="7"/>
    </row>
    <row r="33" spans="1:13" ht="12.75">
      <c r="A33" s="183" t="s">
        <v>213</v>
      </c>
      <c r="B33" s="184"/>
      <c r="C33" s="184"/>
      <c r="D33" s="184"/>
      <c r="E33" s="184"/>
      <c r="F33" s="184"/>
      <c r="G33" s="184"/>
      <c r="H33" s="185"/>
      <c r="I33" s="1">
        <v>137</v>
      </c>
      <c r="J33" s="52">
        <f>SUM(J34:J37)</f>
        <v>30951619</v>
      </c>
      <c r="K33" s="52">
        <f>SUM(K34:K37)</f>
        <v>13214989</v>
      </c>
      <c r="L33" s="52">
        <f>SUM(L34:L37)</f>
        <v>24712648</v>
      </c>
      <c r="M33" s="52">
        <f>SUM(M34:M37)</f>
        <v>7372415</v>
      </c>
    </row>
    <row r="34" spans="1:13" ht="12.75">
      <c r="A34" s="183" t="s">
        <v>66</v>
      </c>
      <c r="B34" s="184"/>
      <c r="C34" s="184"/>
      <c r="D34" s="184"/>
      <c r="E34" s="184"/>
      <c r="F34" s="184"/>
      <c r="G34" s="184"/>
      <c r="H34" s="185"/>
      <c r="I34" s="1">
        <v>138</v>
      </c>
      <c r="J34" s="7"/>
      <c r="K34" s="7"/>
      <c r="L34" s="7"/>
      <c r="M34" s="7"/>
    </row>
    <row r="35" spans="1:13" ht="12.75">
      <c r="A35" s="183" t="s">
        <v>65</v>
      </c>
      <c r="B35" s="184"/>
      <c r="C35" s="184"/>
      <c r="D35" s="184"/>
      <c r="E35" s="184"/>
      <c r="F35" s="184"/>
      <c r="G35" s="184"/>
      <c r="H35" s="185"/>
      <c r="I35" s="1">
        <v>139</v>
      </c>
      <c r="J35" s="7">
        <v>28412173</v>
      </c>
      <c r="K35" s="7">
        <f>J35-17736630</f>
        <v>10675543</v>
      </c>
      <c r="L35" s="7">
        <v>24712648</v>
      </c>
      <c r="M35" s="7">
        <f>L35-17340233</f>
        <v>7372415</v>
      </c>
    </row>
    <row r="36" spans="1:13" ht="12.75">
      <c r="A36" s="183" t="s">
        <v>223</v>
      </c>
      <c r="B36" s="184"/>
      <c r="C36" s="184"/>
      <c r="D36" s="184"/>
      <c r="E36" s="184"/>
      <c r="F36" s="184"/>
      <c r="G36" s="184"/>
      <c r="H36" s="185"/>
      <c r="I36" s="1">
        <v>140</v>
      </c>
      <c r="J36" s="7">
        <v>2539446</v>
      </c>
      <c r="K36" s="7">
        <f>J36</f>
        <v>2539446</v>
      </c>
      <c r="L36" s="7"/>
      <c r="M36" s="7"/>
    </row>
    <row r="37" spans="1:13" ht="12.75">
      <c r="A37" s="183" t="s">
        <v>67</v>
      </c>
      <c r="B37" s="184"/>
      <c r="C37" s="184"/>
      <c r="D37" s="184"/>
      <c r="E37" s="184"/>
      <c r="F37" s="184"/>
      <c r="G37" s="184"/>
      <c r="H37" s="185"/>
      <c r="I37" s="1">
        <v>141</v>
      </c>
      <c r="J37" s="7"/>
      <c r="K37" s="7"/>
      <c r="L37" s="7"/>
      <c r="M37" s="7"/>
    </row>
    <row r="38" spans="1:13" ht="12.75">
      <c r="A38" s="183" t="s">
        <v>195</v>
      </c>
      <c r="B38" s="184"/>
      <c r="C38" s="184"/>
      <c r="D38" s="184"/>
      <c r="E38" s="184"/>
      <c r="F38" s="184"/>
      <c r="G38" s="184"/>
      <c r="H38" s="185"/>
      <c r="I38" s="1">
        <v>142</v>
      </c>
      <c r="J38" s="7"/>
      <c r="K38" s="7"/>
      <c r="L38" s="7"/>
      <c r="M38" s="7"/>
    </row>
    <row r="39" spans="1:13" ht="12.75">
      <c r="A39" s="183" t="s">
        <v>196</v>
      </c>
      <c r="B39" s="184"/>
      <c r="C39" s="184"/>
      <c r="D39" s="184"/>
      <c r="E39" s="184"/>
      <c r="F39" s="184"/>
      <c r="G39" s="184"/>
      <c r="H39" s="185"/>
      <c r="I39" s="1">
        <v>143</v>
      </c>
      <c r="J39" s="7"/>
      <c r="K39" s="7"/>
      <c r="L39" s="7"/>
      <c r="M39" s="7"/>
    </row>
    <row r="40" spans="1:13" ht="12.75">
      <c r="A40" s="183" t="s">
        <v>224</v>
      </c>
      <c r="B40" s="184"/>
      <c r="C40" s="184"/>
      <c r="D40" s="184"/>
      <c r="E40" s="184"/>
      <c r="F40" s="184"/>
      <c r="G40" s="184"/>
      <c r="H40" s="185"/>
      <c r="I40" s="1">
        <v>144</v>
      </c>
      <c r="J40" s="7"/>
      <c r="K40" s="7"/>
      <c r="L40" s="7"/>
      <c r="M40" s="7"/>
    </row>
    <row r="41" spans="1:13" ht="12.75">
      <c r="A41" s="183" t="s">
        <v>225</v>
      </c>
      <c r="B41" s="184"/>
      <c r="C41" s="184"/>
      <c r="D41" s="184"/>
      <c r="E41" s="184"/>
      <c r="F41" s="184"/>
      <c r="G41" s="184"/>
      <c r="H41" s="185"/>
      <c r="I41" s="1">
        <v>145</v>
      </c>
      <c r="J41" s="7"/>
      <c r="K41" s="7"/>
      <c r="L41" s="7"/>
      <c r="M41" s="7"/>
    </row>
    <row r="42" spans="1:15" ht="12.75">
      <c r="A42" s="183" t="s">
        <v>214</v>
      </c>
      <c r="B42" s="184"/>
      <c r="C42" s="184"/>
      <c r="D42" s="184"/>
      <c r="E42" s="184"/>
      <c r="F42" s="184"/>
      <c r="G42" s="184"/>
      <c r="H42" s="185"/>
      <c r="I42" s="1">
        <v>146</v>
      </c>
      <c r="J42" s="52">
        <f>J7+J27+J38+J40</f>
        <v>180630351</v>
      </c>
      <c r="K42" s="52">
        <f>K7+K27+K38+K40</f>
        <v>41476799</v>
      </c>
      <c r="L42" s="52">
        <f>L7+L27+L38+L40</f>
        <v>186345201</v>
      </c>
      <c r="M42" s="52">
        <f>M7+M27+M38+M40</f>
        <v>56433235</v>
      </c>
      <c r="O42" s="110"/>
    </row>
    <row r="43" spans="1:15" ht="12.75">
      <c r="A43" s="183" t="s">
        <v>215</v>
      </c>
      <c r="B43" s="184"/>
      <c r="C43" s="184"/>
      <c r="D43" s="184"/>
      <c r="E43" s="184"/>
      <c r="F43" s="184"/>
      <c r="G43" s="184"/>
      <c r="H43" s="185"/>
      <c r="I43" s="1">
        <v>147</v>
      </c>
      <c r="J43" s="52">
        <f>J10+J33+J39+J41</f>
        <v>203583496</v>
      </c>
      <c r="K43" s="52">
        <f>K10+K33+K39+K41</f>
        <v>64657366</v>
      </c>
      <c r="L43" s="52">
        <f>L10+L33+L39+L41</f>
        <v>202729384</v>
      </c>
      <c r="M43" s="52">
        <f>M10+M33+M39+M41</f>
        <v>51709588</v>
      </c>
      <c r="O43" s="110"/>
    </row>
    <row r="44" spans="1:13" ht="12.75">
      <c r="A44" s="183" t="s">
        <v>235</v>
      </c>
      <c r="B44" s="184"/>
      <c r="C44" s="184"/>
      <c r="D44" s="184"/>
      <c r="E44" s="184"/>
      <c r="F44" s="184"/>
      <c r="G44" s="184"/>
      <c r="H44" s="185"/>
      <c r="I44" s="1">
        <v>148</v>
      </c>
      <c r="J44" s="52">
        <f>J42-J43</f>
        <v>-22953145</v>
      </c>
      <c r="K44" s="52">
        <f>K42-K43</f>
        <v>-23180567</v>
      </c>
      <c r="L44" s="52">
        <f>L42-L43</f>
        <v>-16384183</v>
      </c>
      <c r="M44" s="52">
        <f>M42-M43</f>
        <v>4723647</v>
      </c>
    </row>
    <row r="45" spans="1:13" ht="12.75">
      <c r="A45" s="203" t="s">
        <v>217</v>
      </c>
      <c r="B45" s="204"/>
      <c r="C45" s="204"/>
      <c r="D45" s="204"/>
      <c r="E45" s="204"/>
      <c r="F45" s="204"/>
      <c r="G45" s="204"/>
      <c r="H45" s="205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4723647</v>
      </c>
    </row>
    <row r="46" spans="1:13" ht="12.75">
      <c r="A46" s="203" t="s">
        <v>218</v>
      </c>
      <c r="B46" s="204"/>
      <c r="C46" s="204"/>
      <c r="D46" s="204"/>
      <c r="E46" s="204"/>
      <c r="F46" s="204"/>
      <c r="G46" s="204"/>
      <c r="H46" s="205"/>
      <c r="I46" s="1">
        <v>150</v>
      </c>
      <c r="J46" s="52">
        <f>IF(J43&gt;J42,J43-J42,0)</f>
        <v>22953145</v>
      </c>
      <c r="K46" s="52">
        <f>IF(K43&gt;K42,K43-K42,0)</f>
        <v>23180567</v>
      </c>
      <c r="L46" s="52">
        <f>IF(L43&gt;L42,L43-L42,0)</f>
        <v>16384183</v>
      </c>
      <c r="M46" s="52">
        <f>IF(M43&gt;M42,M43-M42,0)</f>
        <v>0</v>
      </c>
    </row>
    <row r="47" spans="1:13" ht="12.75">
      <c r="A47" s="183" t="s">
        <v>216</v>
      </c>
      <c r="B47" s="184"/>
      <c r="C47" s="184"/>
      <c r="D47" s="184"/>
      <c r="E47" s="184"/>
      <c r="F47" s="184"/>
      <c r="G47" s="184"/>
      <c r="H47" s="185"/>
      <c r="I47" s="1">
        <v>151</v>
      </c>
      <c r="J47" s="7"/>
      <c r="K47" s="7"/>
      <c r="L47" s="7"/>
      <c r="M47" s="7"/>
    </row>
    <row r="48" spans="1:13" ht="12.75">
      <c r="A48" s="183" t="s">
        <v>236</v>
      </c>
      <c r="B48" s="184"/>
      <c r="C48" s="184"/>
      <c r="D48" s="184"/>
      <c r="E48" s="184"/>
      <c r="F48" s="184"/>
      <c r="G48" s="184"/>
      <c r="H48" s="185"/>
      <c r="I48" s="1">
        <v>152</v>
      </c>
      <c r="J48" s="52">
        <f>J44-J47</f>
        <v>-22953145</v>
      </c>
      <c r="K48" s="52">
        <f>K44-K47</f>
        <v>-23180567</v>
      </c>
      <c r="L48" s="52">
        <f>L44-L47</f>
        <v>-16384183</v>
      </c>
      <c r="M48" s="52">
        <f>M44-M47</f>
        <v>4723647</v>
      </c>
    </row>
    <row r="49" spans="1:13" ht="12.75">
      <c r="A49" s="203" t="s">
        <v>192</v>
      </c>
      <c r="B49" s="204"/>
      <c r="C49" s="204"/>
      <c r="D49" s="204"/>
      <c r="E49" s="204"/>
      <c r="F49" s="204"/>
      <c r="G49" s="204"/>
      <c r="H49" s="205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4723647</v>
      </c>
    </row>
    <row r="50" spans="1:13" ht="12.75">
      <c r="A50" s="227" t="s">
        <v>219</v>
      </c>
      <c r="B50" s="228"/>
      <c r="C50" s="228"/>
      <c r="D50" s="228"/>
      <c r="E50" s="228"/>
      <c r="F50" s="228"/>
      <c r="G50" s="228"/>
      <c r="H50" s="229"/>
      <c r="I50" s="2">
        <v>154</v>
      </c>
      <c r="J50" s="60">
        <f>IF(J48&lt;0,-J48,0)</f>
        <v>22953145</v>
      </c>
      <c r="K50" s="60">
        <f>IF(K48&lt;0,-K48,0)</f>
        <v>23180567</v>
      </c>
      <c r="L50" s="60">
        <f>IF(L48&lt;0,-L48,0)</f>
        <v>16384183</v>
      </c>
      <c r="M50" s="60">
        <f>IF(M48&lt;0,-M48,0)</f>
        <v>0</v>
      </c>
    </row>
    <row r="51" spans="1:13" ht="12.75" customHeight="1">
      <c r="A51" s="200" t="s">
        <v>310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180" t="s">
        <v>187</v>
      </c>
      <c r="B52" s="181"/>
      <c r="C52" s="181"/>
      <c r="D52" s="181"/>
      <c r="E52" s="181"/>
      <c r="F52" s="181"/>
      <c r="G52" s="181"/>
      <c r="H52" s="181"/>
      <c r="I52" s="54"/>
      <c r="J52" s="54"/>
      <c r="K52" s="54"/>
      <c r="L52" s="54"/>
      <c r="M52" s="61"/>
    </row>
    <row r="53" spans="1:13" ht="12.75">
      <c r="A53" s="224" t="s">
        <v>233</v>
      </c>
      <c r="B53" s="225"/>
      <c r="C53" s="225"/>
      <c r="D53" s="225"/>
      <c r="E53" s="225"/>
      <c r="F53" s="225"/>
      <c r="G53" s="225"/>
      <c r="H53" s="226"/>
      <c r="I53" s="1">
        <v>155</v>
      </c>
      <c r="J53" s="7"/>
      <c r="K53" s="7"/>
      <c r="L53" s="7"/>
      <c r="M53" s="7"/>
    </row>
    <row r="54" spans="1:13" ht="12.75">
      <c r="A54" s="224" t="s">
        <v>234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180" t="s">
        <v>203</v>
      </c>
      <c r="B56" s="181"/>
      <c r="C56" s="181"/>
      <c r="D56" s="181"/>
      <c r="E56" s="181"/>
      <c r="F56" s="181"/>
      <c r="G56" s="181"/>
      <c r="H56" s="182"/>
      <c r="I56" s="9">
        <v>157</v>
      </c>
      <c r="J56" s="6">
        <f>+J48</f>
        <v>-22953145</v>
      </c>
      <c r="K56" s="6">
        <f>+K48</f>
        <v>-23180567</v>
      </c>
      <c r="L56" s="6">
        <f>+L48</f>
        <v>-16384183</v>
      </c>
      <c r="M56" s="6">
        <f>+M48</f>
        <v>4723647</v>
      </c>
    </row>
    <row r="57" spans="1:13" ht="12.75">
      <c r="A57" s="183" t="s">
        <v>220</v>
      </c>
      <c r="B57" s="184"/>
      <c r="C57" s="184"/>
      <c r="D57" s="184"/>
      <c r="E57" s="184"/>
      <c r="F57" s="184"/>
      <c r="G57" s="184"/>
      <c r="H57" s="185"/>
      <c r="I57" s="1">
        <v>158</v>
      </c>
      <c r="J57" s="52"/>
      <c r="K57" s="52"/>
      <c r="L57" s="52"/>
      <c r="M57" s="52"/>
    </row>
    <row r="58" spans="1:13" ht="12.75">
      <c r="A58" s="183" t="s">
        <v>227</v>
      </c>
      <c r="B58" s="184"/>
      <c r="C58" s="184"/>
      <c r="D58" s="184"/>
      <c r="E58" s="184"/>
      <c r="F58" s="184"/>
      <c r="G58" s="184"/>
      <c r="H58" s="185"/>
      <c r="I58" s="1">
        <v>159</v>
      </c>
      <c r="J58" s="7"/>
      <c r="K58" s="7"/>
      <c r="L58" s="7"/>
      <c r="M58" s="7"/>
    </row>
    <row r="59" spans="1:13" ht="12.75">
      <c r="A59" s="183" t="s">
        <v>228</v>
      </c>
      <c r="B59" s="184"/>
      <c r="C59" s="184"/>
      <c r="D59" s="184"/>
      <c r="E59" s="184"/>
      <c r="F59" s="184"/>
      <c r="G59" s="184"/>
      <c r="H59" s="185"/>
      <c r="I59" s="1">
        <v>160</v>
      </c>
      <c r="J59" s="7"/>
      <c r="K59" s="7"/>
      <c r="L59" s="7"/>
      <c r="M59" s="7"/>
    </row>
    <row r="60" spans="1:13" ht="12.75">
      <c r="A60" s="183" t="s">
        <v>45</v>
      </c>
      <c r="B60" s="184"/>
      <c r="C60" s="184"/>
      <c r="D60" s="184"/>
      <c r="E60" s="184"/>
      <c r="F60" s="184"/>
      <c r="G60" s="184"/>
      <c r="H60" s="185"/>
      <c r="I60" s="1">
        <v>161</v>
      </c>
      <c r="J60" s="7"/>
      <c r="K60" s="7"/>
      <c r="L60" s="7"/>
      <c r="M60" s="7"/>
    </row>
    <row r="61" spans="1:13" ht="12.75">
      <c r="A61" s="183" t="s">
        <v>229</v>
      </c>
      <c r="B61" s="184"/>
      <c r="C61" s="184"/>
      <c r="D61" s="184"/>
      <c r="E61" s="184"/>
      <c r="F61" s="184"/>
      <c r="G61" s="184"/>
      <c r="H61" s="185"/>
      <c r="I61" s="1">
        <v>162</v>
      </c>
      <c r="J61" s="7"/>
      <c r="K61" s="7"/>
      <c r="L61" s="7"/>
      <c r="M61" s="7"/>
    </row>
    <row r="62" spans="1:13" ht="12.75">
      <c r="A62" s="183" t="s">
        <v>230</v>
      </c>
      <c r="B62" s="184"/>
      <c r="C62" s="184"/>
      <c r="D62" s="184"/>
      <c r="E62" s="184"/>
      <c r="F62" s="184"/>
      <c r="G62" s="184"/>
      <c r="H62" s="185"/>
      <c r="I62" s="1">
        <v>163</v>
      </c>
      <c r="J62" s="7"/>
      <c r="K62" s="7"/>
      <c r="L62" s="7"/>
      <c r="M62" s="7"/>
    </row>
    <row r="63" spans="1:13" ht="12.75">
      <c r="A63" s="183" t="s">
        <v>231</v>
      </c>
      <c r="B63" s="184"/>
      <c r="C63" s="184"/>
      <c r="D63" s="184"/>
      <c r="E63" s="184"/>
      <c r="F63" s="184"/>
      <c r="G63" s="184"/>
      <c r="H63" s="185"/>
      <c r="I63" s="1">
        <v>164</v>
      </c>
      <c r="J63" s="7"/>
      <c r="K63" s="7"/>
      <c r="L63" s="7"/>
      <c r="M63" s="7"/>
    </row>
    <row r="64" spans="1:13" ht="12.75">
      <c r="A64" s="183" t="s">
        <v>232</v>
      </c>
      <c r="B64" s="184"/>
      <c r="C64" s="184"/>
      <c r="D64" s="184"/>
      <c r="E64" s="184"/>
      <c r="F64" s="184"/>
      <c r="G64" s="184"/>
      <c r="H64" s="185"/>
      <c r="I64" s="1">
        <v>165</v>
      </c>
      <c r="J64" s="7"/>
      <c r="K64" s="7"/>
      <c r="L64" s="7"/>
      <c r="M64" s="7"/>
    </row>
    <row r="65" spans="1:13" ht="12.75">
      <c r="A65" s="183" t="s">
        <v>221</v>
      </c>
      <c r="B65" s="184"/>
      <c r="C65" s="184"/>
      <c r="D65" s="184"/>
      <c r="E65" s="184"/>
      <c r="F65" s="184"/>
      <c r="G65" s="184"/>
      <c r="H65" s="185"/>
      <c r="I65" s="1">
        <v>166</v>
      </c>
      <c r="J65" s="7"/>
      <c r="K65" s="7"/>
      <c r="L65" s="7"/>
      <c r="M65" s="7"/>
    </row>
    <row r="66" spans="1:13" ht="12.75">
      <c r="A66" s="183" t="s">
        <v>193</v>
      </c>
      <c r="B66" s="184"/>
      <c r="C66" s="184"/>
      <c r="D66" s="184"/>
      <c r="E66" s="184"/>
      <c r="F66" s="184"/>
      <c r="G66" s="184"/>
      <c r="H66" s="185"/>
      <c r="I66" s="1">
        <v>167</v>
      </c>
      <c r="J66" s="52"/>
      <c r="K66" s="52"/>
      <c r="L66" s="52"/>
      <c r="M66" s="52"/>
    </row>
    <row r="67" spans="1:13" ht="12.75">
      <c r="A67" s="183" t="s">
        <v>194</v>
      </c>
      <c r="B67" s="184"/>
      <c r="C67" s="184"/>
      <c r="D67" s="184"/>
      <c r="E67" s="184"/>
      <c r="F67" s="184"/>
      <c r="G67" s="184"/>
      <c r="H67" s="185"/>
      <c r="I67" s="1">
        <v>168</v>
      </c>
      <c r="J67" s="60"/>
      <c r="K67" s="60"/>
      <c r="L67" s="60"/>
      <c r="M67" s="60"/>
    </row>
    <row r="68" spans="1:13" ht="12.75" customHeight="1">
      <c r="A68" s="234" t="s">
        <v>311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188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24" t="s">
        <v>233</v>
      </c>
      <c r="B70" s="225"/>
      <c r="C70" s="225"/>
      <c r="D70" s="225"/>
      <c r="E70" s="225"/>
      <c r="F70" s="225"/>
      <c r="G70" s="225"/>
      <c r="H70" s="226"/>
      <c r="I70" s="1">
        <v>169</v>
      </c>
      <c r="J70" s="7"/>
      <c r="K70" s="7"/>
      <c r="L70" s="7"/>
      <c r="M70" s="7"/>
    </row>
    <row r="71" spans="1:13" ht="12.75">
      <c r="A71" s="231" t="s">
        <v>234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M47 J70:M71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1" t="s">
        <v>164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38" t="s">
        <v>323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1.75">
      <c r="A4" s="243" t="s">
        <v>59</v>
      </c>
      <c r="B4" s="243"/>
      <c r="C4" s="243"/>
      <c r="D4" s="243"/>
      <c r="E4" s="243"/>
      <c r="F4" s="243"/>
      <c r="G4" s="243"/>
      <c r="H4" s="243"/>
      <c r="I4" s="65" t="s">
        <v>278</v>
      </c>
      <c r="J4" s="66" t="s">
        <v>317</v>
      </c>
      <c r="K4" s="66" t="s">
        <v>318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67">
        <v>2</v>
      </c>
      <c r="J5" s="68" t="s">
        <v>281</v>
      </c>
      <c r="K5" s="68" t="s">
        <v>282</v>
      </c>
    </row>
    <row r="6" spans="1:11" ht="12.75">
      <c r="A6" s="200" t="s">
        <v>156</v>
      </c>
      <c r="B6" s="211"/>
      <c r="C6" s="211"/>
      <c r="D6" s="211"/>
      <c r="E6" s="211"/>
      <c r="F6" s="211"/>
      <c r="G6" s="211"/>
      <c r="H6" s="211"/>
      <c r="I6" s="245"/>
      <c r="J6" s="245"/>
      <c r="K6" s="246"/>
    </row>
    <row r="7" spans="1:11" ht="12.75">
      <c r="A7" s="194" t="s">
        <v>40</v>
      </c>
      <c r="B7" s="195"/>
      <c r="C7" s="195"/>
      <c r="D7" s="195"/>
      <c r="E7" s="195"/>
      <c r="F7" s="195"/>
      <c r="G7" s="195"/>
      <c r="H7" s="195"/>
      <c r="I7" s="1">
        <v>1</v>
      </c>
      <c r="J7" s="278">
        <v>-22953145</v>
      </c>
      <c r="K7" s="279">
        <v>-16384183</v>
      </c>
    </row>
    <row r="8" spans="1:11" ht="12.75">
      <c r="A8" s="194" t="s">
        <v>41</v>
      </c>
      <c r="B8" s="195"/>
      <c r="C8" s="195"/>
      <c r="D8" s="195"/>
      <c r="E8" s="195"/>
      <c r="F8" s="195"/>
      <c r="G8" s="195"/>
      <c r="H8" s="195"/>
      <c r="I8" s="1">
        <v>2</v>
      </c>
      <c r="J8" s="278">
        <v>9880711</v>
      </c>
      <c r="K8" s="279">
        <v>9880711</v>
      </c>
    </row>
    <row r="9" spans="1:11" ht="12.75">
      <c r="A9" s="194" t="s">
        <v>42</v>
      </c>
      <c r="B9" s="195"/>
      <c r="C9" s="195"/>
      <c r="D9" s="195"/>
      <c r="E9" s="195"/>
      <c r="F9" s="195"/>
      <c r="G9" s="195"/>
      <c r="H9" s="195"/>
      <c r="I9" s="1">
        <v>3</v>
      </c>
      <c r="J9" s="278"/>
      <c r="K9" s="280">
        <v>12073678</v>
      </c>
    </row>
    <row r="10" spans="1:11" ht="12.75">
      <c r="A10" s="194" t="s">
        <v>43</v>
      </c>
      <c r="B10" s="195"/>
      <c r="C10" s="195"/>
      <c r="D10" s="195"/>
      <c r="E10" s="195"/>
      <c r="F10" s="195"/>
      <c r="G10" s="195"/>
      <c r="H10" s="195"/>
      <c r="I10" s="1">
        <v>4</v>
      </c>
      <c r="J10" s="281">
        <v>8229693</v>
      </c>
      <c r="K10" s="279"/>
    </row>
    <row r="11" spans="1:11" ht="12.75">
      <c r="A11" s="194" t="s">
        <v>44</v>
      </c>
      <c r="B11" s="195"/>
      <c r="C11" s="195"/>
      <c r="D11" s="195"/>
      <c r="E11" s="195"/>
      <c r="F11" s="195"/>
      <c r="G11" s="195"/>
      <c r="H11" s="195"/>
      <c r="I11" s="1">
        <v>5</v>
      </c>
      <c r="J11" s="281">
        <v>27054591</v>
      </c>
      <c r="K11" s="280">
        <v>10047000</v>
      </c>
    </row>
    <row r="12" spans="1:11" ht="12.75">
      <c r="A12" s="194" t="s">
        <v>51</v>
      </c>
      <c r="B12" s="195"/>
      <c r="C12" s="195"/>
      <c r="D12" s="195"/>
      <c r="E12" s="195"/>
      <c r="F12" s="195"/>
      <c r="G12" s="195"/>
      <c r="H12" s="195"/>
      <c r="I12" s="1">
        <v>6</v>
      </c>
      <c r="J12" s="281">
        <v>234339</v>
      </c>
      <c r="K12" s="280">
        <v>1526722</v>
      </c>
    </row>
    <row r="13" spans="1:11" ht="12.75">
      <c r="A13" s="183" t="s">
        <v>157</v>
      </c>
      <c r="B13" s="184"/>
      <c r="C13" s="184"/>
      <c r="D13" s="184"/>
      <c r="E13" s="184"/>
      <c r="F13" s="184"/>
      <c r="G13" s="184"/>
      <c r="H13" s="184"/>
      <c r="I13" s="1">
        <v>7</v>
      </c>
      <c r="J13" s="281">
        <f>SUM(J7:J12)</f>
        <v>22446189</v>
      </c>
      <c r="K13" s="280">
        <f>SUM(K7:K12)</f>
        <v>17143928</v>
      </c>
    </row>
    <row r="14" spans="1:11" ht="12.75">
      <c r="A14" s="194" t="s">
        <v>52</v>
      </c>
      <c r="B14" s="195"/>
      <c r="C14" s="195"/>
      <c r="D14" s="195"/>
      <c r="E14" s="195"/>
      <c r="F14" s="195"/>
      <c r="G14" s="195"/>
      <c r="H14" s="195"/>
      <c r="I14" s="1">
        <v>8</v>
      </c>
      <c r="J14" s="281">
        <v>72934973</v>
      </c>
      <c r="K14" s="279"/>
    </row>
    <row r="15" spans="1:11" ht="12.75">
      <c r="A15" s="194" t="s">
        <v>53</v>
      </c>
      <c r="B15" s="195"/>
      <c r="C15" s="195"/>
      <c r="D15" s="195"/>
      <c r="E15" s="195"/>
      <c r="F15" s="195"/>
      <c r="G15" s="195"/>
      <c r="H15" s="195"/>
      <c r="I15" s="1">
        <v>9</v>
      </c>
      <c r="J15" s="278"/>
      <c r="K15" s="280">
        <v>25211303</v>
      </c>
    </row>
    <row r="16" spans="1:11" ht="12.75">
      <c r="A16" s="194" t="s">
        <v>54</v>
      </c>
      <c r="B16" s="195"/>
      <c r="C16" s="195"/>
      <c r="D16" s="195"/>
      <c r="E16" s="195"/>
      <c r="F16" s="195"/>
      <c r="G16" s="195"/>
      <c r="H16" s="195"/>
      <c r="I16" s="1">
        <v>10</v>
      </c>
      <c r="J16" s="278"/>
      <c r="K16" s="279"/>
    </row>
    <row r="17" spans="1:11" ht="12.75">
      <c r="A17" s="194" t="s">
        <v>55</v>
      </c>
      <c r="B17" s="195"/>
      <c r="C17" s="195"/>
      <c r="D17" s="195"/>
      <c r="E17" s="195"/>
      <c r="F17" s="195"/>
      <c r="G17" s="195"/>
      <c r="H17" s="195"/>
      <c r="I17" s="1">
        <v>11</v>
      </c>
      <c r="J17" s="278"/>
      <c r="K17" s="279"/>
    </row>
    <row r="18" spans="1:11" ht="12.75">
      <c r="A18" s="183" t="s">
        <v>158</v>
      </c>
      <c r="B18" s="184"/>
      <c r="C18" s="184"/>
      <c r="D18" s="184"/>
      <c r="E18" s="184"/>
      <c r="F18" s="184"/>
      <c r="G18" s="184"/>
      <c r="H18" s="184"/>
      <c r="I18" s="1">
        <v>12</v>
      </c>
      <c r="J18" s="281">
        <f>SUM(J14:J17)</f>
        <v>72934973</v>
      </c>
      <c r="K18" s="280">
        <f>SUM(K14:K17)</f>
        <v>25211303</v>
      </c>
    </row>
    <row r="19" spans="1:11" ht="12.75">
      <c r="A19" s="183" t="s">
        <v>36</v>
      </c>
      <c r="B19" s="184"/>
      <c r="C19" s="184"/>
      <c r="D19" s="184"/>
      <c r="E19" s="184"/>
      <c r="F19" s="184"/>
      <c r="G19" s="184"/>
      <c r="H19" s="184"/>
      <c r="I19" s="1">
        <v>13</v>
      </c>
      <c r="J19" s="281">
        <f>IF(J13&gt;J18,J13-J18,0)</f>
        <v>0</v>
      </c>
      <c r="K19" s="282">
        <f>IF(K13&gt;K18,K13-K18,0)</f>
        <v>0</v>
      </c>
    </row>
    <row r="20" spans="1:11" ht="12.75">
      <c r="A20" s="183" t="s">
        <v>37</v>
      </c>
      <c r="B20" s="184"/>
      <c r="C20" s="184"/>
      <c r="D20" s="184"/>
      <c r="E20" s="184"/>
      <c r="F20" s="184"/>
      <c r="G20" s="184"/>
      <c r="H20" s="184"/>
      <c r="I20" s="1">
        <v>14</v>
      </c>
      <c r="J20" s="281">
        <f>IF(J18&gt;J13,J18-J13,0)</f>
        <v>50488784</v>
      </c>
      <c r="K20" s="280">
        <f>IF(K18&gt;K13,K18-K13,0)</f>
        <v>8067375</v>
      </c>
    </row>
    <row r="21" spans="1:11" ht="12.75">
      <c r="A21" s="200" t="s">
        <v>159</v>
      </c>
      <c r="B21" s="211"/>
      <c r="C21" s="211"/>
      <c r="D21" s="211"/>
      <c r="E21" s="211"/>
      <c r="F21" s="211"/>
      <c r="G21" s="211"/>
      <c r="H21" s="211"/>
      <c r="I21" s="245"/>
      <c r="J21" s="245"/>
      <c r="K21" s="246"/>
    </row>
    <row r="22" spans="1:11" ht="12.75">
      <c r="A22" s="194" t="s">
        <v>178</v>
      </c>
      <c r="B22" s="195"/>
      <c r="C22" s="195"/>
      <c r="D22" s="195"/>
      <c r="E22" s="195"/>
      <c r="F22" s="195"/>
      <c r="G22" s="195"/>
      <c r="H22" s="195"/>
      <c r="I22" s="1">
        <v>15</v>
      </c>
      <c r="J22" s="281">
        <v>780235</v>
      </c>
      <c r="K22" s="280">
        <v>11066704</v>
      </c>
    </row>
    <row r="23" spans="1:11" ht="12.75">
      <c r="A23" s="194" t="s">
        <v>179</v>
      </c>
      <c r="B23" s="195"/>
      <c r="C23" s="195"/>
      <c r="D23" s="195"/>
      <c r="E23" s="195"/>
      <c r="F23" s="195"/>
      <c r="G23" s="195"/>
      <c r="H23" s="195"/>
      <c r="I23" s="1">
        <v>16</v>
      </c>
      <c r="J23" s="281"/>
      <c r="K23" s="280">
        <v>9174995</v>
      </c>
    </row>
    <row r="24" spans="1:11" ht="12.75">
      <c r="A24" s="194" t="s">
        <v>180</v>
      </c>
      <c r="B24" s="195"/>
      <c r="C24" s="195"/>
      <c r="D24" s="195"/>
      <c r="E24" s="195"/>
      <c r="F24" s="195"/>
      <c r="G24" s="195"/>
      <c r="H24" s="195"/>
      <c r="I24" s="1">
        <v>17</v>
      </c>
      <c r="J24" s="281"/>
      <c r="K24" s="280"/>
    </row>
    <row r="25" spans="1:11" ht="12.75">
      <c r="A25" s="194" t="s">
        <v>181</v>
      </c>
      <c r="B25" s="195"/>
      <c r="C25" s="195"/>
      <c r="D25" s="195"/>
      <c r="E25" s="195"/>
      <c r="F25" s="195"/>
      <c r="G25" s="195"/>
      <c r="H25" s="195"/>
      <c r="I25" s="1">
        <v>18</v>
      </c>
      <c r="J25" s="281"/>
      <c r="K25" s="280"/>
    </row>
    <row r="26" spans="1:11" ht="12.75">
      <c r="A26" s="194" t="s">
        <v>182</v>
      </c>
      <c r="B26" s="195"/>
      <c r="C26" s="195"/>
      <c r="D26" s="195"/>
      <c r="E26" s="195"/>
      <c r="F26" s="195"/>
      <c r="G26" s="195"/>
      <c r="H26" s="195"/>
      <c r="I26" s="1">
        <v>19</v>
      </c>
      <c r="J26" s="281">
        <v>29463560</v>
      </c>
      <c r="K26" s="280"/>
    </row>
    <row r="27" spans="1:11" ht="12.75">
      <c r="A27" s="183" t="s">
        <v>168</v>
      </c>
      <c r="B27" s="184"/>
      <c r="C27" s="184"/>
      <c r="D27" s="184"/>
      <c r="E27" s="184"/>
      <c r="F27" s="184"/>
      <c r="G27" s="184"/>
      <c r="H27" s="184"/>
      <c r="I27" s="1">
        <v>20</v>
      </c>
      <c r="J27" s="281">
        <f>SUM(J22:J26)</f>
        <v>30243795</v>
      </c>
      <c r="K27" s="281">
        <f>SUM(K22:K26)</f>
        <v>20241699</v>
      </c>
    </row>
    <row r="28" spans="1:11" ht="12.75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21</v>
      </c>
      <c r="J28" s="278"/>
      <c r="K28" s="280">
        <v>2200918</v>
      </c>
    </row>
    <row r="29" spans="1:11" ht="12.75">
      <c r="A29" s="194" t="s">
        <v>116</v>
      </c>
      <c r="B29" s="195"/>
      <c r="C29" s="195"/>
      <c r="D29" s="195"/>
      <c r="E29" s="195"/>
      <c r="F29" s="195"/>
      <c r="G29" s="195"/>
      <c r="H29" s="195"/>
      <c r="I29" s="1">
        <v>22</v>
      </c>
      <c r="J29" s="278"/>
      <c r="K29" s="280"/>
    </row>
    <row r="30" spans="1:11" ht="12.75">
      <c r="A30" s="194" t="s">
        <v>16</v>
      </c>
      <c r="B30" s="195"/>
      <c r="C30" s="195"/>
      <c r="D30" s="195"/>
      <c r="E30" s="195"/>
      <c r="F30" s="195"/>
      <c r="G30" s="195"/>
      <c r="H30" s="195"/>
      <c r="I30" s="1">
        <v>23</v>
      </c>
      <c r="J30" s="278"/>
      <c r="K30" s="280">
        <v>88662</v>
      </c>
    </row>
    <row r="31" spans="1:11" ht="12.75">
      <c r="A31" s="183" t="s">
        <v>5</v>
      </c>
      <c r="B31" s="184"/>
      <c r="C31" s="184"/>
      <c r="D31" s="184"/>
      <c r="E31" s="184"/>
      <c r="F31" s="184"/>
      <c r="G31" s="184"/>
      <c r="H31" s="184"/>
      <c r="I31" s="1">
        <v>24</v>
      </c>
      <c r="J31" s="281">
        <f>SUM(J28:J30)</f>
        <v>0</v>
      </c>
      <c r="K31" s="280">
        <f>SUM(K28:K30)</f>
        <v>2289580</v>
      </c>
    </row>
    <row r="32" spans="1:11" ht="12.75">
      <c r="A32" s="183" t="s">
        <v>38</v>
      </c>
      <c r="B32" s="184"/>
      <c r="C32" s="184"/>
      <c r="D32" s="184"/>
      <c r="E32" s="184"/>
      <c r="F32" s="184"/>
      <c r="G32" s="184"/>
      <c r="H32" s="184"/>
      <c r="I32" s="1">
        <v>25</v>
      </c>
      <c r="J32" s="281">
        <f>IF(J27&gt;J31,J27-J31,0)</f>
        <v>30243795</v>
      </c>
      <c r="K32" s="280">
        <f>IF(K27&gt;K31,K27-K31,0)</f>
        <v>17952119</v>
      </c>
    </row>
    <row r="33" spans="1:11" ht="12.75">
      <c r="A33" s="183" t="s">
        <v>39</v>
      </c>
      <c r="B33" s="184"/>
      <c r="C33" s="184"/>
      <c r="D33" s="184"/>
      <c r="E33" s="184"/>
      <c r="F33" s="184"/>
      <c r="G33" s="184"/>
      <c r="H33" s="184"/>
      <c r="I33" s="1">
        <v>26</v>
      </c>
      <c r="J33" s="63">
        <f>IF(J31&gt;J27,J31-J27,0)</f>
        <v>0</v>
      </c>
      <c r="K33" s="109">
        <f>IF(K31&gt;K27,K31-K27,0)</f>
        <v>0</v>
      </c>
    </row>
    <row r="34" spans="1:11" ht="12.75">
      <c r="A34" s="200" t="s">
        <v>160</v>
      </c>
      <c r="B34" s="211"/>
      <c r="C34" s="211"/>
      <c r="D34" s="211"/>
      <c r="E34" s="211"/>
      <c r="F34" s="211"/>
      <c r="G34" s="211"/>
      <c r="H34" s="211"/>
      <c r="I34" s="245"/>
      <c r="J34" s="245"/>
      <c r="K34" s="246"/>
    </row>
    <row r="35" spans="1:11" ht="12.75">
      <c r="A35" s="194" t="s">
        <v>174</v>
      </c>
      <c r="B35" s="195"/>
      <c r="C35" s="195"/>
      <c r="D35" s="195"/>
      <c r="E35" s="195"/>
      <c r="F35" s="195"/>
      <c r="G35" s="195"/>
      <c r="H35" s="195"/>
      <c r="I35" s="1">
        <v>27</v>
      </c>
      <c r="J35" s="5"/>
      <c r="K35" s="7"/>
    </row>
    <row r="36" spans="1:11" ht="12.75">
      <c r="A36" s="194" t="s">
        <v>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281">
        <v>93708390</v>
      </c>
      <c r="K36" s="280">
        <v>50486546</v>
      </c>
    </row>
    <row r="37" spans="1:11" ht="12.75">
      <c r="A37" s="194" t="s">
        <v>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278"/>
      <c r="K37" s="279"/>
    </row>
    <row r="38" spans="1:11" ht="12.75">
      <c r="A38" s="183" t="s">
        <v>68</v>
      </c>
      <c r="B38" s="184"/>
      <c r="C38" s="184"/>
      <c r="D38" s="184"/>
      <c r="E38" s="184"/>
      <c r="F38" s="184"/>
      <c r="G38" s="184"/>
      <c r="H38" s="184"/>
      <c r="I38" s="1">
        <v>30</v>
      </c>
      <c r="J38" s="281">
        <f>SUM(J35:J37)</f>
        <v>93708390</v>
      </c>
      <c r="K38" s="281">
        <f>SUM(K35:K37)</f>
        <v>50486546</v>
      </c>
    </row>
    <row r="39" spans="1:11" ht="12.75">
      <c r="A39" s="194" t="s">
        <v>31</v>
      </c>
      <c r="B39" s="195"/>
      <c r="C39" s="195"/>
      <c r="D39" s="195"/>
      <c r="E39" s="195"/>
      <c r="F39" s="195"/>
      <c r="G39" s="195"/>
      <c r="H39" s="195"/>
      <c r="I39" s="1">
        <v>31</v>
      </c>
      <c r="J39" s="281">
        <v>74480419</v>
      </c>
      <c r="K39" s="280">
        <v>56010642</v>
      </c>
    </row>
    <row r="40" spans="1:11" ht="12.75">
      <c r="A40" s="194" t="s">
        <v>32</v>
      </c>
      <c r="B40" s="195"/>
      <c r="C40" s="195"/>
      <c r="D40" s="195"/>
      <c r="E40" s="195"/>
      <c r="F40" s="195"/>
      <c r="G40" s="195"/>
      <c r="H40" s="195"/>
      <c r="I40" s="1">
        <v>32</v>
      </c>
      <c r="J40" s="281"/>
      <c r="K40" s="280"/>
    </row>
    <row r="41" spans="1:11" ht="12.75">
      <c r="A41" s="194" t="s">
        <v>33</v>
      </c>
      <c r="B41" s="195"/>
      <c r="C41" s="195"/>
      <c r="D41" s="195"/>
      <c r="E41" s="195"/>
      <c r="F41" s="195"/>
      <c r="G41" s="195"/>
      <c r="H41" s="195"/>
      <c r="I41" s="1">
        <v>33</v>
      </c>
      <c r="J41" s="281"/>
      <c r="K41" s="280"/>
    </row>
    <row r="42" spans="1:11" ht="12.75">
      <c r="A42" s="194" t="s">
        <v>34</v>
      </c>
      <c r="B42" s="195"/>
      <c r="C42" s="195"/>
      <c r="D42" s="195"/>
      <c r="E42" s="195"/>
      <c r="F42" s="195"/>
      <c r="G42" s="195"/>
      <c r="H42" s="195"/>
      <c r="I42" s="1">
        <v>34</v>
      </c>
      <c r="J42" s="281"/>
      <c r="K42" s="280"/>
    </row>
    <row r="43" spans="1:11" ht="12.75">
      <c r="A43" s="194" t="s">
        <v>35</v>
      </c>
      <c r="B43" s="195"/>
      <c r="C43" s="195"/>
      <c r="D43" s="195"/>
      <c r="E43" s="195"/>
      <c r="F43" s="195"/>
      <c r="G43" s="195"/>
      <c r="H43" s="195"/>
      <c r="I43" s="1">
        <v>35</v>
      </c>
      <c r="J43" s="281"/>
      <c r="K43" s="280">
        <v>6546268</v>
      </c>
    </row>
    <row r="44" spans="1:11" ht="12.75">
      <c r="A44" s="183" t="s">
        <v>69</v>
      </c>
      <c r="B44" s="184"/>
      <c r="C44" s="184"/>
      <c r="D44" s="184"/>
      <c r="E44" s="184"/>
      <c r="F44" s="184"/>
      <c r="G44" s="184"/>
      <c r="H44" s="184"/>
      <c r="I44" s="1">
        <v>36</v>
      </c>
      <c r="J44" s="281">
        <f>SUM(J39:J43)</f>
        <v>74480419</v>
      </c>
      <c r="K44" s="281">
        <f>SUM(K39:K43)</f>
        <v>62556910</v>
      </c>
    </row>
    <row r="45" spans="1:11" ht="12.75">
      <c r="A45" s="183" t="s">
        <v>17</v>
      </c>
      <c r="B45" s="184"/>
      <c r="C45" s="184"/>
      <c r="D45" s="184"/>
      <c r="E45" s="184"/>
      <c r="F45" s="184"/>
      <c r="G45" s="184"/>
      <c r="H45" s="184"/>
      <c r="I45" s="1">
        <v>37</v>
      </c>
      <c r="J45" s="281">
        <f>IF(J38&gt;J44,J38-J44,0)</f>
        <v>19227971</v>
      </c>
      <c r="K45" s="280">
        <f>IF(K38&gt;K44,K38-K44,0)</f>
        <v>0</v>
      </c>
    </row>
    <row r="46" spans="1:11" ht="12.75">
      <c r="A46" s="183" t="s">
        <v>18</v>
      </c>
      <c r="B46" s="184"/>
      <c r="C46" s="184"/>
      <c r="D46" s="184"/>
      <c r="E46" s="184"/>
      <c r="F46" s="184"/>
      <c r="G46" s="184"/>
      <c r="H46" s="184"/>
      <c r="I46" s="1">
        <v>38</v>
      </c>
      <c r="J46" s="280">
        <f>IF(J44&gt;J38,J44-J38,0)</f>
        <v>0</v>
      </c>
      <c r="K46" s="280">
        <f>IF(K44&gt;K38,K44-K38,0)</f>
        <v>12070364</v>
      </c>
    </row>
    <row r="47" spans="1:11" ht="12.75">
      <c r="A47" s="194" t="s">
        <v>70</v>
      </c>
      <c r="B47" s="195"/>
      <c r="C47" s="195"/>
      <c r="D47" s="195"/>
      <c r="E47" s="195"/>
      <c r="F47" s="195"/>
      <c r="G47" s="195"/>
      <c r="H47" s="195"/>
      <c r="I47" s="1">
        <v>39</v>
      </c>
      <c r="J47" s="281">
        <f>IF(J19-J20+J32-J33+J45-J46&gt;0,J19-J20+J32-J33+J45-J46,0)</f>
        <v>0</v>
      </c>
      <c r="K47" s="280">
        <f>IF(K19-K20+K32-K33+K45-K46&gt;0,K19-K20+K32-K33+K45-K46,0)</f>
        <v>0</v>
      </c>
    </row>
    <row r="48" spans="1:11" ht="12.75">
      <c r="A48" s="194" t="s">
        <v>71</v>
      </c>
      <c r="B48" s="195"/>
      <c r="C48" s="195"/>
      <c r="D48" s="195"/>
      <c r="E48" s="195"/>
      <c r="F48" s="195"/>
      <c r="G48" s="195"/>
      <c r="H48" s="195"/>
      <c r="I48" s="1">
        <v>40</v>
      </c>
      <c r="J48" s="283">
        <f>IF(J20-J19+J33-J32+J46-J45&gt;0,J20-J19+J33-J32+J46-J45,0)</f>
        <v>1017018</v>
      </c>
      <c r="K48" s="282">
        <f>IF(K20-K19+K33-K32+K46-K45&gt;0,K20-K19+K33-K32+K46-K45,0)</f>
        <v>2185620</v>
      </c>
    </row>
    <row r="49" spans="1:11" ht="12.75">
      <c r="A49" s="194" t="s">
        <v>161</v>
      </c>
      <c r="B49" s="195"/>
      <c r="C49" s="195"/>
      <c r="D49" s="195"/>
      <c r="E49" s="195"/>
      <c r="F49" s="195"/>
      <c r="G49" s="195"/>
      <c r="H49" s="195"/>
      <c r="I49" s="1">
        <v>41</v>
      </c>
      <c r="J49" s="284">
        <v>3467588</v>
      </c>
      <c r="K49" s="285">
        <v>2450570</v>
      </c>
    </row>
    <row r="50" spans="1:11" ht="12.75">
      <c r="A50" s="194" t="s">
        <v>175</v>
      </c>
      <c r="B50" s="195"/>
      <c r="C50" s="195"/>
      <c r="D50" s="195"/>
      <c r="E50" s="195"/>
      <c r="F50" s="195"/>
      <c r="G50" s="195"/>
      <c r="H50" s="195"/>
      <c r="I50" s="1">
        <v>42</v>
      </c>
      <c r="J50" s="284"/>
      <c r="K50" s="285"/>
    </row>
    <row r="51" spans="1:11" ht="12.75">
      <c r="A51" s="194" t="s">
        <v>176</v>
      </c>
      <c r="B51" s="195"/>
      <c r="C51" s="195"/>
      <c r="D51" s="195"/>
      <c r="E51" s="195"/>
      <c r="F51" s="195"/>
      <c r="G51" s="195"/>
      <c r="H51" s="195"/>
      <c r="I51" s="1">
        <v>43</v>
      </c>
      <c r="J51" s="284">
        <f>J48</f>
        <v>1017018</v>
      </c>
      <c r="K51" s="285">
        <f>K48</f>
        <v>2185620</v>
      </c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286">
        <f>J49+J50-J51</f>
        <v>2450570</v>
      </c>
      <c r="K52" s="287">
        <f>K49+K50-K51</f>
        <v>264950</v>
      </c>
    </row>
  </sheetData>
  <sheetProtection/>
  <protectedRanges>
    <protectedRange sqref="J10:J12" name="Range1"/>
    <protectedRange sqref="K9" name="Range1_1"/>
    <protectedRange sqref="K11:K12" name="Range1_2"/>
    <protectedRange sqref="J14" name="Range1_3"/>
    <protectedRange sqref="K15" name="Range1_4"/>
    <protectedRange sqref="J22:K26" name="Range1_5"/>
    <protectedRange sqref="K28:K30" name="Range1_6"/>
    <protectedRange sqref="J36:K36" name="Range1_7"/>
    <protectedRange sqref="J39:K43" name="Range1_8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49:K51 J37:K37 J28:J30 K14 K16:K17 K10 J7:J9 K7:K8 J15:J17 J35:K3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27:K27 J38:K38 J13:K13 J44:K48">
      <formula1>0</formula1>
    </dataValidation>
    <dataValidation operator="greaterThan" allowBlank="1" showInputMessage="1" showErrorMessage="1" sqref="J10:J12 K9 K11:K12 J14 K15 J22:K26 K28:K30 J36:K36 J39:K43"/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1" t="s">
        <v>197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8" t="s">
        <v>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7" t="s">
        <v>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21.75">
      <c r="A4" s="243" t="s">
        <v>59</v>
      </c>
      <c r="B4" s="243"/>
      <c r="C4" s="243"/>
      <c r="D4" s="243"/>
      <c r="E4" s="243"/>
      <c r="F4" s="243"/>
      <c r="G4" s="243"/>
      <c r="H4" s="243"/>
      <c r="I4" s="65" t="s">
        <v>278</v>
      </c>
      <c r="J4" s="66" t="s">
        <v>317</v>
      </c>
      <c r="K4" s="66" t="s">
        <v>318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71">
        <v>2</v>
      </c>
      <c r="J5" s="72" t="s">
        <v>281</v>
      </c>
      <c r="K5" s="72" t="s">
        <v>282</v>
      </c>
    </row>
    <row r="6" spans="1:11" ht="12.75">
      <c r="A6" s="200" t="s">
        <v>156</v>
      </c>
      <c r="B6" s="211"/>
      <c r="C6" s="211"/>
      <c r="D6" s="211"/>
      <c r="E6" s="211"/>
      <c r="F6" s="211"/>
      <c r="G6" s="211"/>
      <c r="H6" s="211"/>
      <c r="I6" s="245"/>
      <c r="J6" s="245"/>
      <c r="K6" s="246"/>
    </row>
    <row r="7" spans="1:11" ht="12.75">
      <c r="A7" s="194" t="s">
        <v>199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 ht="12.75">
      <c r="A8" s="194" t="s">
        <v>119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 ht="12.75">
      <c r="A9" s="194" t="s">
        <v>120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 ht="12.75">
      <c r="A10" s="194" t="s">
        <v>121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122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ht="12.75">
      <c r="A12" s="183" t="s">
        <v>198</v>
      </c>
      <c r="B12" s="184"/>
      <c r="C12" s="184"/>
      <c r="D12" s="184"/>
      <c r="E12" s="184"/>
      <c r="F12" s="184"/>
      <c r="G12" s="184"/>
      <c r="H12" s="18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94" t="s">
        <v>123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 ht="12.75">
      <c r="A14" s="194" t="s">
        <v>124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ht="12.75">
      <c r="A15" s="194" t="s">
        <v>125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 ht="12.75">
      <c r="A16" s="194" t="s">
        <v>126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ht="12.75">
      <c r="A17" s="194" t="s">
        <v>127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ht="12.75">
      <c r="A18" s="194" t="s">
        <v>128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 ht="12.75">
      <c r="A19" s="183" t="s">
        <v>47</v>
      </c>
      <c r="B19" s="184"/>
      <c r="C19" s="184"/>
      <c r="D19" s="184"/>
      <c r="E19" s="184"/>
      <c r="F19" s="184"/>
      <c r="G19" s="184"/>
      <c r="H19" s="18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83" t="s">
        <v>108</v>
      </c>
      <c r="B20" s="250"/>
      <c r="C20" s="250"/>
      <c r="D20" s="250"/>
      <c r="E20" s="250"/>
      <c r="F20" s="250"/>
      <c r="G20" s="250"/>
      <c r="H20" s="251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197" t="s">
        <v>109</v>
      </c>
      <c r="B21" s="252"/>
      <c r="C21" s="252"/>
      <c r="D21" s="252"/>
      <c r="E21" s="252"/>
      <c r="F21" s="252"/>
      <c r="G21" s="252"/>
      <c r="H21" s="253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0" t="s">
        <v>159</v>
      </c>
      <c r="B22" s="211"/>
      <c r="C22" s="211"/>
      <c r="D22" s="211"/>
      <c r="E22" s="211"/>
      <c r="F22" s="211"/>
      <c r="G22" s="211"/>
      <c r="H22" s="211"/>
      <c r="I22" s="245"/>
      <c r="J22" s="245"/>
      <c r="K22" s="246"/>
    </row>
    <row r="23" spans="1:11" ht="12.75">
      <c r="A23" s="194" t="s">
        <v>165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ht="12.75">
      <c r="A24" s="194" t="s">
        <v>166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319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320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194" t="s">
        <v>167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 ht="12.75">
      <c r="A28" s="183" t="s">
        <v>114</v>
      </c>
      <c r="B28" s="184"/>
      <c r="C28" s="184"/>
      <c r="D28" s="184"/>
      <c r="E28" s="184"/>
      <c r="F28" s="184"/>
      <c r="G28" s="184"/>
      <c r="H28" s="18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ht="12.75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 ht="12.75">
      <c r="A32" s="183" t="s">
        <v>48</v>
      </c>
      <c r="B32" s="184"/>
      <c r="C32" s="184"/>
      <c r="D32" s="184"/>
      <c r="E32" s="184"/>
      <c r="F32" s="184"/>
      <c r="G32" s="184"/>
      <c r="H32" s="18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83" t="s">
        <v>110</v>
      </c>
      <c r="B33" s="184"/>
      <c r="C33" s="184"/>
      <c r="D33" s="184"/>
      <c r="E33" s="184"/>
      <c r="F33" s="184"/>
      <c r="G33" s="184"/>
      <c r="H33" s="18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83" t="s">
        <v>111</v>
      </c>
      <c r="B34" s="184"/>
      <c r="C34" s="184"/>
      <c r="D34" s="184"/>
      <c r="E34" s="184"/>
      <c r="F34" s="184"/>
      <c r="G34" s="184"/>
      <c r="H34" s="18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0" t="s">
        <v>160</v>
      </c>
      <c r="B35" s="211"/>
      <c r="C35" s="211"/>
      <c r="D35" s="211"/>
      <c r="E35" s="211"/>
      <c r="F35" s="211"/>
      <c r="G35" s="211"/>
      <c r="H35" s="211"/>
      <c r="I35" s="245">
        <v>0</v>
      </c>
      <c r="J35" s="245"/>
      <c r="K35" s="246"/>
    </row>
    <row r="36" spans="1:11" ht="12.75">
      <c r="A36" s="194" t="s">
        <v>174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ht="12.75">
      <c r="A37" s="194" t="s">
        <v>29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94" t="s">
        <v>30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 ht="12.75">
      <c r="A39" s="183" t="s">
        <v>49</v>
      </c>
      <c r="B39" s="184"/>
      <c r="C39" s="184"/>
      <c r="D39" s="184"/>
      <c r="E39" s="184"/>
      <c r="F39" s="184"/>
      <c r="G39" s="184"/>
      <c r="H39" s="18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94" t="s">
        <v>31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32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33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ht="12.75">
      <c r="A43" s="194" t="s">
        <v>34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ht="12.75">
      <c r="A44" s="194" t="s">
        <v>35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 ht="12.75">
      <c r="A45" s="183" t="s">
        <v>148</v>
      </c>
      <c r="B45" s="184"/>
      <c r="C45" s="184"/>
      <c r="D45" s="184"/>
      <c r="E45" s="184"/>
      <c r="F45" s="184"/>
      <c r="G45" s="184"/>
      <c r="H45" s="18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83" t="s">
        <v>162</v>
      </c>
      <c r="B46" s="184"/>
      <c r="C46" s="184"/>
      <c r="D46" s="184"/>
      <c r="E46" s="184"/>
      <c r="F46" s="184"/>
      <c r="G46" s="184"/>
      <c r="H46" s="18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83" t="s">
        <v>163</v>
      </c>
      <c r="B47" s="184"/>
      <c r="C47" s="184"/>
      <c r="D47" s="184"/>
      <c r="E47" s="184"/>
      <c r="F47" s="184"/>
      <c r="G47" s="184"/>
      <c r="H47" s="18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83" t="s">
        <v>149</v>
      </c>
      <c r="B48" s="184"/>
      <c r="C48" s="184"/>
      <c r="D48" s="184"/>
      <c r="E48" s="184"/>
      <c r="F48" s="184"/>
      <c r="G48" s="184"/>
      <c r="H48" s="18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83" t="s">
        <v>15</v>
      </c>
      <c r="B49" s="184"/>
      <c r="C49" s="184"/>
      <c r="D49" s="184"/>
      <c r="E49" s="184"/>
      <c r="F49" s="184"/>
      <c r="G49" s="184"/>
      <c r="H49" s="18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83" t="s">
        <v>161</v>
      </c>
      <c r="B50" s="184"/>
      <c r="C50" s="184"/>
      <c r="D50" s="184"/>
      <c r="E50" s="184"/>
      <c r="F50" s="184"/>
      <c r="G50" s="184"/>
      <c r="H50" s="184"/>
      <c r="I50" s="1">
        <v>42</v>
      </c>
      <c r="J50" s="5"/>
      <c r="K50" s="7"/>
    </row>
    <row r="51" spans="1:11" ht="12.75">
      <c r="A51" s="183" t="s">
        <v>175</v>
      </c>
      <c r="B51" s="184"/>
      <c r="C51" s="184"/>
      <c r="D51" s="184"/>
      <c r="E51" s="184"/>
      <c r="F51" s="184"/>
      <c r="G51" s="184"/>
      <c r="H51" s="184"/>
      <c r="I51" s="1">
        <v>43</v>
      </c>
      <c r="J51" s="5"/>
      <c r="K51" s="7"/>
    </row>
    <row r="52" spans="1:11" ht="12.75">
      <c r="A52" s="183" t="s">
        <v>176</v>
      </c>
      <c r="B52" s="184"/>
      <c r="C52" s="184"/>
      <c r="D52" s="184"/>
      <c r="E52" s="184"/>
      <c r="F52" s="184"/>
      <c r="G52" s="184"/>
      <c r="H52" s="184"/>
      <c r="I52" s="1">
        <v>44</v>
      </c>
      <c r="J52" s="5"/>
      <c r="K52" s="7"/>
    </row>
    <row r="53" spans="1:11" ht="12.75">
      <c r="A53" s="197" t="s">
        <v>177</v>
      </c>
      <c r="B53" s="198"/>
      <c r="C53" s="198"/>
      <c r="D53" s="198"/>
      <c r="E53" s="198"/>
      <c r="F53" s="198"/>
      <c r="G53" s="198"/>
      <c r="H53" s="19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7" sqref="A7:H7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60" t="s">
        <v>280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74"/>
    </row>
    <row r="2" spans="1:12" ht="15">
      <c r="A2" s="41"/>
      <c r="B2" s="73"/>
      <c r="C2" s="270" t="s">
        <v>321</v>
      </c>
      <c r="D2" s="270"/>
      <c r="E2" s="76">
        <v>40544</v>
      </c>
      <c r="F2" s="42" t="s">
        <v>249</v>
      </c>
      <c r="G2" s="271">
        <v>40908</v>
      </c>
      <c r="H2" s="272"/>
      <c r="I2" s="73"/>
      <c r="J2" s="73"/>
      <c r="K2" s="73"/>
      <c r="L2" s="77"/>
    </row>
    <row r="3" spans="1:12" ht="12.75">
      <c r="A3" s="238" t="s">
        <v>323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77"/>
    </row>
    <row r="4" spans="1:11" ht="21.75">
      <c r="A4" s="273" t="s">
        <v>59</v>
      </c>
      <c r="B4" s="273"/>
      <c r="C4" s="273"/>
      <c r="D4" s="273"/>
      <c r="E4" s="273"/>
      <c r="F4" s="273"/>
      <c r="G4" s="273"/>
      <c r="H4" s="273"/>
      <c r="I4" s="80" t="s">
        <v>303</v>
      </c>
      <c r="J4" s="81" t="s">
        <v>150</v>
      </c>
      <c r="K4" s="81" t="s">
        <v>151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83">
        <v>2</v>
      </c>
      <c r="J5" s="82" t="s">
        <v>281</v>
      </c>
      <c r="K5" s="82" t="s">
        <v>282</v>
      </c>
    </row>
    <row r="6" spans="1:11" ht="12.75">
      <c r="A6" s="262" t="s">
        <v>283</v>
      </c>
      <c r="B6" s="263"/>
      <c r="C6" s="263"/>
      <c r="D6" s="263"/>
      <c r="E6" s="263"/>
      <c r="F6" s="263"/>
      <c r="G6" s="263"/>
      <c r="H6" s="263"/>
      <c r="I6" s="43">
        <v>1</v>
      </c>
      <c r="J6" s="44">
        <v>82956600</v>
      </c>
      <c r="K6" s="44">
        <v>82956600</v>
      </c>
    </row>
    <row r="7" spans="1:11" ht="12.75">
      <c r="A7" s="262" t="s">
        <v>284</v>
      </c>
      <c r="B7" s="263"/>
      <c r="C7" s="263"/>
      <c r="D7" s="263"/>
      <c r="E7" s="263"/>
      <c r="F7" s="263"/>
      <c r="G7" s="263"/>
      <c r="H7" s="263"/>
      <c r="I7" s="43">
        <v>2</v>
      </c>
      <c r="J7" s="45"/>
      <c r="K7" s="45"/>
    </row>
    <row r="8" spans="1:11" ht="12.75">
      <c r="A8" s="262" t="s">
        <v>285</v>
      </c>
      <c r="B8" s="263"/>
      <c r="C8" s="263"/>
      <c r="D8" s="263"/>
      <c r="E8" s="263"/>
      <c r="F8" s="263"/>
      <c r="G8" s="263"/>
      <c r="H8" s="263"/>
      <c r="I8" s="43">
        <v>3</v>
      </c>
      <c r="J8" s="45">
        <v>2181911</v>
      </c>
      <c r="K8" s="45"/>
    </row>
    <row r="9" spans="1:11" ht="12.75">
      <c r="A9" s="262" t="s">
        <v>286</v>
      </c>
      <c r="B9" s="263"/>
      <c r="C9" s="263"/>
      <c r="D9" s="263"/>
      <c r="E9" s="263"/>
      <c r="F9" s="263"/>
      <c r="G9" s="263"/>
      <c r="H9" s="263"/>
      <c r="I9" s="43">
        <v>4</v>
      </c>
      <c r="J9" s="45">
        <v>5411015</v>
      </c>
      <c r="K9" s="45">
        <v>-15360219</v>
      </c>
    </row>
    <row r="10" spans="1:11" ht="12.75">
      <c r="A10" s="262" t="s">
        <v>287</v>
      </c>
      <c r="B10" s="263"/>
      <c r="C10" s="263"/>
      <c r="D10" s="263"/>
      <c r="E10" s="263"/>
      <c r="F10" s="263"/>
      <c r="G10" s="263"/>
      <c r="H10" s="263"/>
      <c r="I10" s="43">
        <v>5</v>
      </c>
      <c r="J10" s="45">
        <v>-22953145</v>
      </c>
      <c r="K10" s="45">
        <v>-16384183</v>
      </c>
    </row>
    <row r="11" spans="1:11" ht="12.75">
      <c r="A11" s="262" t="s">
        <v>288</v>
      </c>
      <c r="B11" s="263"/>
      <c r="C11" s="263"/>
      <c r="D11" s="263"/>
      <c r="E11" s="263"/>
      <c r="F11" s="263"/>
      <c r="G11" s="263"/>
      <c r="H11" s="263"/>
      <c r="I11" s="43">
        <v>6</v>
      </c>
      <c r="J11" s="45"/>
      <c r="K11" s="45"/>
    </row>
    <row r="12" spans="1:11" ht="12.75">
      <c r="A12" s="262" t="s">
        <v>289</v>
      </c>
      <c r="B12" s="263"/>
      <c r="C12" s="263"/>
      <c r="D12" s="263"/>
      <c r="E12" s="263"/>
      <c r="F12" s="263"/>
      <c r="G12" s="263"/>
      <c r="H12" s="263"/>
      <c r="I12" s="43">
        <v>7</v>
      </c>
      <c r="J12" s="45"/>
      <c r="K12" s="45"/>
    </row>
    <row r="13" spans="1:11" ht="12.75">
      <c r="A13" s="262" t="s">
        <v>290</v>
      </c>
      <c r="B13" s="263"/>
      <c r="C13" s="263"/>
      <c r="D13" s="263"/>
      <c r="E13" s="263"/>
      <c r="F13" s="263"/>
      <c r="G13" s="263"/>
      <c r="H13" s="263"/>
      <c r="I13" s="43">
        <v>8</v>
      </c>
      <c r="J13" s="45"/>
      <c r="K13" s="45"/>
    </row>
    <row r="14" spans="1:11" ht="12.75">
      <c r="A14" s="262" t="s">
        <v>291</v>
      </c>
      <c r="B14" s="263"/>
      <c r="C14" s="263"/>
      <c r="D14" s="263"/>
      <c r="E14" s="263"/>
      <c r="F14" s="263"/>
      <c r="G14" s="263"/>
      <c r="H14" s="263"/>
      <c r="I14" s="43">
        <v>9</v>
      </c>
      <c r="J14" s="45"/>
      <c r="K14" s="45"/>
    </row>
    <row r="15" spans="1:11" ht="12.75">
      <c r="A15" s="264" t="s">
        <v>292</v>
      </c>
      <c r="B15" s="265"/>
      <c r="C15" s="265"/>
      <c r="D15" s="265"/>
      <c r="E15" s="265"/>
      <c r="F15" s="265"/>
      <c r="G15" s="265"/>
      <c r="H15" s="265"/>
      <c r="I15" s="43">
        <v>10</v>
      </c>
      <c r="J15" s="78">
        <f>J6+J8+J9+J10</f>
        <v>67596381</v>
      </c>
      <c r="K15" s="78">
        <f>K6+K8+K9+K10</f>
        <v>51212198</v>
      </c>
    </row>
    <row r="16" spans="1:11" ht="12.75">
      <c r="A16" s="262" t="s">
        <v>293</v>
      </c>
      <c r="B16" s="263"/>
      <c r="C16" s="263"/>
      <c r="D16" s="263"/>
      <c r="E16" s="263"/>
      <c r="F16" s="263"/>
      <c r="G16" s="263"/>
      <c r="H16" s="263"/>
      <c r="I16" s="43">
        <v>11</v>
      </c>
      <c r="J16" s="45"/>
      <c r="K16" s="45"/>
    </row>
    <row r="17" spans="1:11" ht="12.75">
      <c r="A17" s="262" t="s">
        <v>294</v>
      </c>
      <c r="B17" s="263"/>
      <c r="C17" s="263"/>
      <c r="D17" s="263"/>
      <c r="E17" s="263"/>
      <c r="F17" s="263"/>
      <c r="G17" s="263"/>
      <c r="H17" s="263"/>
      <c r="I17" s="43">
        <v>12</v>
      </c>
      <c r="J17" s="45"/>
      <c r="K17" s="45"/>
    </row>
    <row r="18" spans="1:11" ht="12.75">
      <c r="A18" s="262" t="s">
        <v>295</v>
      </c>
      <c r="B18" s="263"/>
      <c r="C18" s="263"/>
      <c r="D18" s="263"/>
      <c r="E18" s="263"/>
      <c r="F18" s="263"/>
      <c r="G18" s="263"/>
      <c r="H18" s="263"/>
      <c r="I18" s="43">
        <v>13</v>
      </c>
      <c r="J18" s="45"/>
      <c r="K18" s="45"/>
    </row>
    <row r="19" spans="1:11" ht="12.75">
      <c r="A19" s="262" t="s">
        <v>296</v>
      </c>
      <c r="B19" s="263"/>
      <c r="C19" s="263"/>
      <c r="D19" s="263"/>
      <c r="E19" s="263"/>
      <c r="F19" s="263"/>
      <c r="G19" s="263"/>
      <c r="H19" s="263"/>
      <c r="I19" s="43">
        <v>14</v>
      </c>
      <c r="J19" s="45"/>
      <c r="K19" s="45"/>
    </row>
    <row r="20" spans="1:11" ht="12.75">
      <c r="A20" s="262" t="s">
        <v>297</v>
      </c>
      <c r="B20" s="263"/>
      <c r="C20" s="263"/>
      <c r="D20" s="263"/>
      <c r="E20" s="263"/>
      <c r="F20" s="263"/>
      <c r="G20" s="263"/>
      <c r="H20" s="263"/>
      <c r="I20" s="43">
        <v>15</v>
      </c>
      <c r="J20" s="45"/>
      <c r="K20" s="45"/>
    </row>
    <row r="21" spans="1:11" ht="12.75">
      <c r="A21" s="262" t="s">
        <v>298</v>
      </c>
      <c r="B21" s="263"/>
      <c r="C21" s="263"/>
      <c r="D21" s="263"/>
      <c r="E21" s="263"/>
      <c r="F21" s="263"/>
      <c r="G21" s="263"/>
      <c r="H21" s="263"/>
      <c r="I21" s="43">
        <v>16</v>
      </c>
      <c r="J21" s="45"/>
      <c r="K21" s="45"/>
    </row>
    <row r="22" spans="1:11" ht="12.75">
      <c r="A22" s="264" t="s">
        <v>299</v>
      </c>
      <c r="B22" s="265"/>
      <c r="C22" s="265"/>
      <c r="D22" s="265"/>
      <c r="E22" s="265"/>
      <c r="F22" s="265"/>
      <c r="G22" s="265"/>
      <c r="H22" s="265"/>
      <c r="I22" s="43">
        <v>17</v>
      </c>
      <c r="J22" s="79">
        <f>SUM(J16:J21)</f>
        <v>0</v>
      </c>
      <c r="K22" s="79">
        <f>SUM(K16:K21)</f>
        <v>0</v>
      </c>
    </row>
    <row r="23" spans="1:11" ht="12.75">
      <c r="A23" s="266"/>
      <c r="B23" s="267"/>
      <c r="C23" s="267"/>
      <c r="D23" s="267"/>
      <c r="E23" s="267"/>
      <c r="F23" s="267"/>
      <c r="G23" s="267"/>
      <c r="H23" s="267"/>
      <c r="I23" s="268"/>
      <c r="J23" s="268"/>
      <c r="K23" s="269"/>
    </row>
    <row r="24" spans="1:11" ht="12.75">
      <c r="A24" s="254" t="s">
        <v>300</v>
      </c>
      <c r="B24" s="255"/>
      <c r="C24" s="255"/>
      <c r="D24" s="255"/>
      <c r="E24" s="255"/>
      <c r="F24" s="255"/>
      <c r="G24" s="255"/>
      <c r="H24" s="255"/>
      <c r="I24" s="46">
        <v>18</v>
      </c>
      <c r="J24" s="44"/>
      <c r="K24" s="44"/>
    </row>
    <row r="25" spans="1:11" ht="17.25" customHeight="1">
      <c r="A25" s="256" t="s">
        <v>301</v>
      </c>
      <c r="B25" s="257"/>
      <c r="C25" s="257"/>
      <c r="D25" s="257"/>
      <c r="E25" s="257"/>
      <c r="F25" s="257"/>
      <c r="G25" s="257"/>
      <c r="H25" s="257"/>
      <c r="I25" s="47">
        <v>19</v>
      </c>
      <c r="J25" s="79"/>
      <c r="K25" s="79"/>
    </row>
    <row r="26" spans="1:11" ht="30" customHeight="1">
      <c r="A26" s="258" t="s">
        <v>302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4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275" t="s">
        <v>279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6" t="s">
        <v>314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</cp:lastModifiedBy>
  <cp:lastPrinted>2011-05-02T08:34:16Z</cp:lastPrinted>
  <dcterms:created xsi:type="dcterms:W3CDTF">2008-10-17T11:51:54Z</dcterms:created>
  <dcterms:modified xsi:type="dcterms:W3CDTF">2012-02-19T13:57:59Z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