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<sst xmlns="http://schemas.openxmlformats.org/spreadsheetml/2006/main" count="398" uniqueCount="346">
  <si>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</si>
  <si>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</si>
  <si>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</si>
  <si>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</si>
  <si>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</si>
  <si>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</si>
  <si>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</si>
  <si>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</si>
  <si>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</si>
  <si>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</si>
  <si>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</si>
  <si>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</si>
  <si>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</si>
  <si>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</si>
  <si>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</si>
  <si>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</si>
  <si>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</si>
  <si>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</si>
  <si>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</si>
  <si>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</si>
  <si>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</si>
  <si>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</si>
  <si>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</si>
  <si>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</si>
  <si>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</si>
  <si>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</si>
  <si>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</si>
  <si>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</si>
  <si>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</si>
  <si>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</si>
  <si>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</si>
  <si>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</si>
  <si>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</si>
  <si>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</si>
  <si>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</si>
  <si>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</si>
  <si>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</si>
  <si>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</si>
  <si>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</si>
  <si>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</si>
  <si>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</si>
  <si>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</si>
  <si>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</si>
  <si>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</si>
  <si>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</si>
  <si>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</si>
  <si>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</si>
  <si>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</si>
  <si>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</si>
  <si>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</si>
  <si>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</si>
  <si>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</si>
  <si>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</si>
  <si>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</si>
  <si>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</si>
  <si>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</si>
  <si>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</si>
  <si>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</si>
  <si>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</si>
  <si>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</si>
  <si>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</si>
  <si>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</si>
  <si>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</si>
  <si>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</si>
  <si>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</si>
  <si>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</si>
  <si>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</si>
  <si>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</si>
  <si>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</si>
  <si>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</si>
  <si>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</si>
  <si>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</si>
  <si>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</si>
  <si>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</si>
  <si>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</si>
  <si>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</si>
  <si>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</si>
  <si>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</si>
  <si>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</si>
  <si>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</si>
  <si>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</si>
  <si>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</si>
  <si>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</si>
  <si>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</si>
  <si>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</si>
  <si>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</si>
  <si>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</si>
  <si>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</si>
  <si>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</si>
  <si>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</si>
  <si>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</si>
  <si>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</si>
  <si>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</si>
  <si>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</si>
  <si>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</si>
  <si>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</si>
  <si>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</si>
  <si>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</si>
  <si>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</si>
  <si>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</si>
  <si>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</si>
  <si>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</si>
  <si>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</si>
  <si>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</si>
  <si>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</si>
  <si>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</si>
  <si>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</si>
  <si>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</si>
  <si>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</si>
  <si>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</si>
  <si>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</si>
  <si>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</si>
  <si>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</si>
  <si>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</si>
  <si>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</si>
  <si>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</si>
  <si>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</si>
  <si>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</si>
  <si>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</si>
  <si>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</si>
  <si>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</si>
  <si>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</si>
  <si>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</si>
  <si>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</si>
  <si>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</si>
  <si>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</si>
  <si>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</si>
  <si>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</si>
  <si>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</si>
  <si>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</si>
  <si>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</si>
  <si>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</si>
  <si>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</si>
  <si>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</si>
  <si>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</si>
  <si>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</si>
  <si>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</si>
  <si>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</si>
  <si>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</si>
  <si>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</si>
  <si>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</si>
  <si>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</si>
  <si>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</si>
  <si>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</si>
  <si>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</si>
  <si>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</si>
  <si>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</si>
  <si>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</si>
  <si>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</si>
  <si>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</si>
  <si>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</si>
  <si>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</si>
  <si>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</si>
  <si>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</si>
  <si>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</si>
  <si>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</si>
  <si>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</si>
  <si>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</si>
  <si>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</si>
  <si>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</si>
  <si>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</si>
  <si>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</si>
  <si>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</si>
  <si>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</si>
  <si>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</si>
  <si>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</si>
  <si>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</si>
  <si>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</si>
  <si>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</si>
  <si>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</si>
  <si>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</si>
  <si>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</si>
  <si>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</si>
  <si>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</si>
  <si>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</si>
  <si>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</si>
  <si>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</si>
  <si>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</si>
  <si>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</si>
  <si>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</si>
  <si>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</si>
  <si>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</si>
  <si>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</si>
  <si>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</si>
  <si>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</si>
  <si>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</si>
  <si>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</si>
  <si>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</si>
  <si>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</si>
  <si>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</si>
  <si>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</si>
  <si>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</si>
  <si>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</si>
  <si>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</si>
  <si>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</si>
  <si>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</si>
  <si>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</si>
  <si>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</si>
  <si>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</si>
  <si>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</si>
  <si>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</si>
  <si>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</si>
  <si>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</si>
  <si>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</si>
  <si>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</si>
  <si>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</si>
  <si>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</si>
  <si>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</si>
  <si>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</si>
  <si>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</si>
  <si>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</si>
  <si>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</si>
  <si>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</si>
  <si>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</si>
  <si>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</si>
  <si>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</si>
  <si>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</si>
  <si>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</si>
  <si>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</si>
  <si>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</si>
  <si>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</si>
  <si>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</si>
  <si>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</si>
  <si>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</si>
  <si>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</si>
  <si>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</si>
  <si>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</si>
  <si>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</si>
  <si>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</si>
  <si>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</si>
  <si>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</si>
  <si>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</si>
  <si>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</si>
  <si>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</si>
  <si>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</si>
  <si>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</si>
  <si>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</si>
  <si>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</si>
  <si>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</si>
  <si>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</si>
  <si>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</si>
  <si>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</si>
  <si>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</si>
  <si>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</si>
  <si>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</si>
  <si>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</si>
  <si>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</si>
  <si>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</si>
  <si>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</si>
  <si>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</si>
  <si>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</si>
  <si>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</si>
  <si>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</si>
  <si>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</si>
  <si>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</si>
  <si>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</si>
  <si>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</si>
  <si>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</si>
  <si>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</si>
  <si>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</si>
  <si>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</si>
  <si>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</si>
  <si>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</si>
  <si>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</si>
  <si>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</si>
  <si>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</si>
  <si>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</si>
  <si>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</si>
  <si>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</si>
  <si>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</si>
  <si>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</si>
  <si>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</si>
  <si>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</si>
  <si>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</si>
  <si>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</si>
  <si>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</si>
  <si>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</si>
  <si>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</si>
  <si>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</si>
  <si>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</si>
  <si>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</si>
  <si>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</si>
  <si>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</si>
  <si>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</si>
  <si>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</si>
  <si>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</si>
  <si>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</si>
  <si>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</si>
  <si>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</si>
  <si>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</si>
  <si>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</si>
  <si>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</si>
  <si>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</si>
  <si>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</si>
  <si>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</si>
  <si>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</si>
  <si>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</si>
  <si>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</si>
  <si>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</si>
  <si>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</si>
  <si>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</si>
  <si>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</si>
  <si>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</si>
  <si>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</si>
  <si>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</si>
  <si>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</si>
  <si>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</si>
  <si>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</si>
  <si>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</si>
  <si>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</si>
  <si>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</si>
  <si>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</si>
  <si>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</si>
  <si>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</si>
  <si>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</si>
  <si>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</si>
  <si>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</si>
  <si>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</si>
  <si>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</si>
  <si>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</si>
  <si>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</si>
  <si>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za razdoblje od </t>
  </si>
  <si>
    <t>Obveznik:DRVNA INDUSTRIJA "SPAČVA" D.D. VINKOVCI</t>
  </si>
  <si>
    <t>Obveznik: DRVNA INDUSTRIJA "SPAČVA" D.D. VINKOVCI</t>
  </si>
  <si>
    <t>3300099</t>
  </si>
  <si>
    <t>030014502</t>
  </si>
  <si>
    <t>02046778584</t>
  </si>
  <si>
    <t>DRVNA INDUSTRIJA "SPAČVA" D.D. VINKOVCI</t>
  </si>
  <si>
    <t>VINKOVCI</t>
  </si>
  <si>
    <t>DUGA ULICA 181</t>
  </si>
  <si>
    <t>spacva@spacva.hr</t>
  </si>
  <si>
    <t>www.spacva.hr</t>
  </si>
  <si>
    <t>NE</t>
  </si>
  <si>
    <t>1623</t>
  </si>
  <si>
    <t>VUKOVARSKO-SRIJEMSKA</t>
  </si>
  <si>
    <t>iznosi u kn</t>
  </si>
  <si>
    <t>3. Potraživana od sudjelujućih poduzetnika</t>
  </si>
  <si>
    <t>Mirela Šumanovac</t>
  </si>
  <si>
    <t>0913034730</t>
  </si>
  <si>
    <t>mirela.sumanovac@spacva.hr</t>
  </si>
  <si>
    <t>DARIO PULJIZ</t>
  </si>
  <si>
    <t>032303429</t>
  </si>
  <si>
    <t>30.09.2011.</t>
  </si>
  <si>
    <t>u razdoblju 01.01.2011. do 30.09.2011.</t>
  </si>
  <si>
    <t>u razdoblju 01.01.2011 do 30.09.2011.</t>
  </si>
  <si>
    <t>stanje na dan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</si>
</sst>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1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Border="1" applyAlignment="1" applyProtection="1">
      <alignment horizontal="right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5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8" xfId="57" applyFont="1" applyBorder="1" applyAlignment="1">
      <alignment/>
      <protection/>
    </xf>
    <xf numFmtId="0" fontId="3" fillId="0" borderId="2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4" fillId="0" borderId="24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34" borderId="22" xfId="0" applyFont="1" applyFill="1" applyBorder="1" applyAlignment="1" applyProtection="1">
      <alignment vertical="center" wrapText="1"/>
      <protection hidden="1"/>
    </xf>
    <xf numFmtId="0" fontId="7" fillId="34" borderId="32" xfId="0" applyFont="1" applyFill="1" applyBorder="1" applyAlignment="1" applyProtection="1">
      <alignment vertical="center" wrapText="1"/>
      <protection hidden="1"/>
    </xf>
    <xf numFmtId="0" fontId="7" fillId="34" borderId="33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34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 applyProtection="1">
      <alignment vertical="center" wrapText="1"/>
      <protection hidden="1"/>
    </xf>
    <xf numFmtId="0" fontId="6" fillId="34" borderId="32" xfId="0" applyFont="1" applyFill="1" applyBorder="1" applyAlignment="1" applyProtection="1">
      <alignment vertical="center" wrapText="1"/>
      <protection hidden="1"/>
    </xf>
    <xf numFmtId="0" fontId="6" fillId="34" borderId="3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cva@spacva.hr" TargetMode="External" /><Relationship Id="rId2" Type="http://schemas.openxmlformats.org/officeDocument/2006/relationships/hyperlink" Target="http://www.spacva.hr/" TargetMode="External" /><Relationship Id="rId3" Type="http://schemas.openxmlformats.org/officeDocument/2006/relationships/hyperlink" Target="mailto:mirela.sumanovac@spacv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0">
      <selection activeCell="A26" sqref="A26:B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247</v>
      </c>
      <c r="B1" s="156"/>
      <c r="C1" s="156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20" t="s">
        <v>248</v>
      </c>
      <c r="B2" s="120"/>
      <c r="C2" s="120"/>
      <c r="D2" s="121"/>
      <c r="E2" s="87">
        <v>40544</v>
      </c>
      <c r="F2" s="12"/>
      <c r="G2" s="13" t="s">
        <v>249</v>
      </c>
      <c r="H2" s="87" t="s">
        <v>342</v>
      </c>
      <c r="I2" s="90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91"/>
      <c r="J3" s="10"/>
      <c r="K3" s="10"/>
      <c r="L3" s="10"/>
    </row>
    <row r="4" spans="1:12" ht="15">
      <c r="A4" s="122" t="s">
        <v>315</v>
      </c>
      <c r="B4" s="122"/>
      <c r="C4" s="122"/>
      <c r="D4" s="122"/>
      <c r="E4" s="122"/>
      <c r="F4" s="122"/>
      <c r="G4" s="122"/>
      <c r="H4" s="122"/>
      <c r="I4" s="122"/>
      <c r="J4" s="10"/>
      <c r="K4" s="10"/>
      <c r="L4" s="10"/>
    </row>
    <row r="5" spans="1:12" ht="12.75">
      <c r="A5" s="16"/>
      <c r="B5" s="16"/>
      <c r="C5" s="16"/>
      <c r="D5" s="16"/>
      <c r="E5" s="17"/>
      <c r="F5" s="84"/>
      <c r="G5" s="18"/>
      <c r="H5" s="19"/>
      <c r="I5" s="26"/>
      <c r="J5" s="10"/>
      <c r="K5" s="10"/>
      <c r="L5" s="10"/>
    </row>
    <row r="6" spans="1:12" ht="12.75">
      <c r="A6" s="123" t="s">
        <v>250</v>
      </c>
      <c r="B6" s="124"/>
      <c r="C6" s="118" t="s">
        <v>324</v>
      </c>
      <c r="D6" s="119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25" t="s">
        <v>251</v>
      </c>
      <c r="B8" s="126"/>
      <c r="C8" s="118" t="s">
        <v>325</v>
      </c>
      <c r="D8" s="119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16" t="s">
        <v>252</v>
      </c>
      <c r="B10" s="117"/>
      <c r="C10" s="118" t="s">
        <v>326</v>
      </c>
      <c r="D10" s="119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17"/>
      <c r="B11" s="117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23" t="s">
        <v>253</v>
      </c>
      <c r="B12" s="124"/>
      <c r="C12" s="127" t="s">
        <v>327</v>
      </c>
      <c r="D12" s="128"/>
      <c r="E12" s="128"/>
      <c r="F12" s="128"/>
      <c r="G12" s="128"/>
      <c r="H12" s="128"/>
      <c r="I12" s="128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23" t="s">
        <v>254</v>
      </c>
      <c r="B14" s="124"/>
      <c r="C14" s="129">
        <v>32100</v>
      </c>
      <c r="D14" s="130"/>
      <c r="E14" s="16"/>
      <c r="F14" s="127" t="s">
        <v>328</v>
      </c>
      <c r="G14" s="128"/>
      <c r="H14" s="128"/>
      <c r="I14" s="128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23" t="s">
        <v>255</v>
      </c>
      <c r="B16" s="124"/>
      <c r="C16" s="127" t="s">
        <v>329</v>
      </c>
      <c r="D16" s="128"/>
      <c r="E16" s="128"/>
      <c r="F16" s="128"/>
      <c r="G16" s="128"/>
      <c r="H16" s="128"/>
      <c r="I16" s="128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23" t="s">
        <v>256</v>
      </c>
      <c r="B18" s="124"/>
      <c r="C18" s="131" t="s">
        <v>330</v>
      </c>
      <c r="D18" s="132"/>
      <c r="E18" s="132"/>
      <c r="F18" s="132"/>
      <c r="G18" s="132"/>
      <c r="H18" s="132"/>
      <c r="I18" s="132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23" t="s">
        <v>257</v>
      </c>
      <c r="B20" s="124"/>
      <c r="C20" s="131" t="s">
        <v>331</v>
      </c>
      <c r="D20" s="132"/>
      <c r="E20" s="132"/>
      <c r="F20" s="132"/>
      <c r="G20" s="132"/>
      <c r="H20" s="132"/>
      <c r="I20" s="132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23" t="s">
        <v>258</v>
      </c>
      <c r="B22" s="124"/>
      <c r="C22" s="88">
        <v>487</v>
      </c>
      <c r="D22" s="127" t="s">
        <v>328</v>
      </c>
      <c r="E22" s="133"/>
      <c r="F22" s="134"/>
      <c r="G22" s="135"/>
      <c r="H22" s="136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23" t="s">
        <v>259</v>
      </c>
      <c r="B24" s="124"/>
      <c r="C24" s="88">
        <v>16</v>
      </c>
      <c r="D24" s="127" t="s">
        <v>334</v>
      </c>
      <c r="E24" s="133"/>
      <c r="F24" s="133"/>
      <c r="G24" s="134"/>
      <c r="H24" s="50" t="s">
        <v>260</v>
      </c>
      <c r="I24" s="92">
        <v>702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316</v>
      </c>
      <c r="I25" s="21"/>
      <c r="J25" s="10"/>
      <c r="K25" s="10"/>
      <c r="L25" s="10"/>
    </row>
    <row r="26" spans="1:12" ht="12.75">
      <c r="A26" s="123" t="s">
        <v>261</v>
      </c>
      <c r="B26" s="124"/>
      <c r="C26" s="89" t="s">
        <v>332</v>
      </c>
      <c r="D26" s="25"/>
      <c r="E26" s="32"/>
      <c r="F26" s="24"/>
      <c r="G26" s="123" t="s">
        <v>262</v>
      </c>
      <c r="H26" s="124"/>
      <c r="I26" s="93" t="s">
        <v>333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37" t="s">
        <v>263</v>
      </c>
      <c r="B28" s="138"/>
      <c r="C28" s="139"/>
      <c r="D28" s="139"/>
      <c r="E28" s="140" t="s">
        <v>264</v>
      </c>
      <c r="F28" s="141"/>
      <c r="G28" s="141"/>
      <c r="H28" s="142" t="s">
        <v>265</v>
      </c>
      <c r="I28" s="142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47"/>
      <c r="B30" s="148"/>
      <c r="C30" s="148"/>
      <c r="D30" s="149"/>
      <c r="E30" s="150"/>
      <c r="F30" s="148"/>
      <c r="G30" s="148"/>
      <c r="H30" s="118"/>
      <c r="I30" s="151"/>
      <c r="J30" s="10"/>
      <c r="K30" s="10"/>
      <c r="L30" s="10"/>
    </row>
    <row r="31" spans="1:12" ht="12.75">
      <c r="A31" s="144"/>
      <c r="B31" s="152"/>
      <c r="C31" s="152"/>
      <c r="D31" s="153"/>
      <c r="E31" s="144"/>
      <c r="F31" s="152"/>
      <c r="G31" s="152"/>
      <c r="H31" s="178"/>
      <c r="I31" s="179"/>
      <c r="J31" s="10"/>
      <c r="K31" s="10"/>
      <c r="L31" s="10"/>
    </row>
    <row r="32" spans="1:12" ht="12.75">
      <c r="A32" s="99"/>
      <c r="B32" s="99"/>
      <c r="C32" s="100"/>
      <c r="D32" s="154"/>
      <c r="E32" s="154"/>
      <c r="F32" s="154"/>
      <c r="G32" s="155"/>
      <c r="H32" s="104"/>
      <c r="I32" s="107"/>
      <c r="J32" s="10"/>
      <c r="K32" s="10"/>
      <c r="L32" s="10"/>
    </row>
    <row r="33" spans="1:12" ht="12.75">
      <c r="A33" s="144"/>
      <c r="B33" s="152"/>
      <c r="C33" s="152"/>
      <c r="D33" s="153"/>
      <c r="E33" s="144"/>
      <c r="F33" s="152"/>
      <c r="G33" s="152"/>
      <c r="H33" s="178"/>
      <c r="I33" s="179"/>
      <c r="J33" s="10"/>
      <c r="K33" s="10"/>
      <c r="L33" s="10"/>
    </row>
    <row r="34" spans="1:12" ht="12.75">
      <c r="A34" s="99"/>
      <c r="B34" s="99"/>
      <c r="C34" s="100"/>
      <c r="D34" s="101"/>
      <c r="E34" s="101"/>
      <c r="F34" s="101"/>
      <c r="G34" s="102"/>
      <c r="H34" s="104"/>
      <c r="I34" s="108"/>
      <c r="J34" s="10"/>
      <c r="K34" s="10"/>
      <c r="L34" s="10"/>
    </row>
    <row r="35" spans="1:12" ht="12.75">
      <c r="A35" s="144"/>
      <c r="B35" s="171"/>
      <c r="C35" s="171"/>
      <c r="D35" s="172"/>
      <c r="E35" s="144"/>
      <c r="F35" s="171"/>
      <c r="G35" s="172"/>
      <c r="H35" s="178"/>
      <c r="I35" s="180"/>
      <c r="J35" s="10"/>
      <c r="K35" s="10"/>
      <c r="L35" s="10"/>
    </row>
    <row r="36" spans="1:12" ht="12.75">
      <c r="A36" s="99"/>
      <c r="B36" s="99"/>
      <c r="C36" s="100"/>
      <c r="D36" s="101"/>
      <c r="E36" s="101"/>
      <c r="F36" s="101"/>
      <c r="G36" s="102"/>
      <c r="H36" s="104"/>
      <c r="I36" s="108"/>
      <c r="J36" s="10"/>
      <c r="K36" s="10"/>
      <c r="L36" s="10"/>
    </row>
    <row r="37" spans="1:12" ht="12.75">
      <c r="A37" s="144"/>
      <c r="B37" s="171"/>
      <c r="C37" s="171"/>
      <c r="D37" s="172"/>
      <c r="E37" s="144"/>
      <c r="F37" s="171"/>
      <c r="G37" s="172"/>
      <c r="H37" s="178"/>
      <c r="I37" s="180"/>
      <c r="J37" s="10"/>
      <c r="K37" s="10"/>
      <c r="L37" s="10"/>
    </row>
    <row r="38" spans="1:12" ht="12.75">
      <c r="A38" s="103"/>
      <c r="B38" s="103"/>
      <c r="C38" s="143"/>
      <c r="D38" s="143"/>
      <c r="E38" s="104"/>
      <c r="F38" s="143"/>
      <c r="G38" s="143"/>
      <c r="H38" s="104"/>
      <c r="I38" s="104"/>
      <c r="J38" s="10"/>
      <c r="K38" s="10"/>
      <c r="L38" s="10"/>
    </row>
    <row r="39" spans="1:12" ht="12.75">
      <c r="A39" s="144"/>
      <c r="B39" s="145"/>
      <c r="C39" s="145"/>
      <c r="D39" s="146"/>
      <c r="E39" s="144"/>
      <c r="F39" s="145"/>
      <c r="G39" s="145"/>
      <c r="H39" s="178"/>
      <c r="I39" s="180"/>
      <c r="J39" s="10"/>
      <c r="K39" s="10"/>
      <c r="L39" s="10"/>
    </row>
    <row r="40" spans="1:12" ht="12.75">
      <c r="A40" s="103"/>
      <c r="B40" s="103"/>
      <c r="C40" s="105"/>
      <c r="D40" s="106"/>
      <c r="E40" s="104"/>
      <c r="F40" s="105"/>
      <c r="G40" s="106"/>
      <c r="H40" s="104"/>
      <c r="I40" s="104"/>
      <c r="J40" s="10"/>
      <c r="K40" s="10"/>
      <c r="L40" s="10"/>
    </row>
    <row r="41" spans="1:12" ht="12.75">
      <c r="A41" s="144"/>
      <c r="B41" s="145"/>
      <c r="C41" s="145"/>
      <c r="D41" s="146"/>
      <c r="E41" s="144"/>
      <c r="F41" s="145"/>
      <c r="G41" s="145"/>
      <c r="H41" s="178"/>
      <c r="I41" s="179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16" t="s">
        <v>266</v>
      </c>
      <c r="B44" s="161"/>
      <c r="C44" s="118"/>
      <c r="D44" s="119"/>
      <c r="E44" s="26"/>
      <c r="F44" s="127"/>
      <c r="G44" s="148"/>
      <c r="H44" s="148"/>
      <c r="I44" s="148"/>
      <c r="J44" s="10"/>
      <c r="K44" s="10"/>
      <c r="L44" s="10"/>
    </row>
    <row r="45" spans="1:12" ht="12.75">
      <c r="A45" s="29"/>
      <c r="B45" s="29"/>
      <c r="C45" s="162"/>
      <c r="D45" s="163"/>
      <c r="E45" s="16"/>
      <c r="F45" s="162"/>
      <c r="G45" s="164"/>
      <c r="H45" s="34"/>
      <c r="I45" s="34"/>
      <c r="J45" s="10"/>
      <c r="K45" s="10"/>
      <c r="L45" s="10"/>
    </row>
    <row r="46" spans="1:12" ht="12.75">
      <c r="A46" s="116" t="s">
        <v>267</v>
      </c>
      <c r="B46" s="161"/>
      <c r="C46" s="127" t="s">
        <v>337</v>
      </c>
      <c r="D46" s="165"/>
      <c r="E46" s="165"/>
      <c r="F46" s="165"/>
      <c r="G46" s="165"/>
      <c r="H46" s="165"/>
      <c r="I46" s="165"/>
      <c r="J46" s="10"/>
      <c r="K46" s="10"/>
      <c r="L46" s="10"/>
    </row>
    <row r="47" spans="1:12" ht="12.75">
      <c r="A47" s="22"/>
      <c r="B47" s="22"/>
      <c r="C47" s="21" t="s">
        <v>268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16" t="s">
        <v>269</v>
      </c>
      <c r="B48" s="161"/>
      <c r="C48" s="168" t="s">
        <v>338</v>
      </c>
      <c r="D48" s="169"/>
      <c r="E48" s="170"/>
      <c r="F48" s="16"/>
      <c r="G48" s="50" t="s">
        <v>270</v>
      </c>
      <c r="H48" s="168" t="s">
        <v>341</v>
      </c>
      <c r="I48" s="169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16" t="s">
        <v>256</v>
      </c>
      <c r="B50" s="161"/>
      <c r="C50" s="175" t="s">
        <v>339</v>
      </c>
      <c r="D50" s="169"/>
      <c r="E50" s="169"/>
      <c r="F50" s="169"/>
      <c r="G50" s="169"/>
      <c r="H50" s="169"/>
      <c r="I50" s="169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23" t="s">
        <v>271</v>
      </c>
      <c r="B52" s="124"/>
      <c r="C52" s="168" t="s">
        <v>340</v>
      </c>
      <c r="D52" s="169"/>
      <c r="E52" s="169"/>
      <c r="F52" s="169"/>
      <c r="G52" s="169"/>
      <c r="H52" s="169"/>
      <c r="I52" s="128"/>
      <c r="J52" s="10"/>
      <c r="K52" s="10"/>
      <c r="L52" s="10"/>
    </row>
    <row r="53" spans="1:12" ht="12.75">
      <c r="A53" s="20"/>
      <c r="B53" s="20"/>
      <c r="C53" s="157" t="s">
        <v>272</v>
      </c>
      <c r="D53" s="157"/>
      <c r="E53" s="157"/>
      <c r="F53" s="157"/>
      <c r="G53" s="157"/>
      <c r="H53" s="157"/>
      <c r="I53" s="95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5"/>
      <c r="J54" s="10"/>
      <c r="K54" s="10"/>
      <c r="L54" s="10"/>
    </row>
    <row r="55" spans="1:12" ht="12.75">
      <c r="A55" s="20"/>
      <c r="B55" s="176" t="s">
        <v>273</v>
      </c>
      <c r="C55" s="177"/>
      <c r="D55" s="177"/>
      <c r="E55" s="177"/>
      <c r="F55" s="48"/>
      <c r="G55" s="48"/>
      <c r="H55" s="48"/>
      <c r="I55" s="96"/>
      <c r="J55" s="10"/>
      <c r="K55" s="10"/>
      <c r="L55" s="10"/>
    </row>
    <row r="56" spans="1:12" ht="12.75">
      <c r="A56" s="20"/>
      <c r="B56" s="166" t="s">
        <v>304</v>
      </c>
      <c r="C56" s="167"/>
      <c r="D56" s="167"/>
      <c r="E56" s="167"/>
      <c r="F56" s="167"/>
      <c r="G56" s="167"/>
      <c r="H56" s="167"/>
      <c r="I56" s="167"/>
      <c r="J56" s="10"/>
      <c r="K56" s="10"/>
      <c r="L56" s="10"/>
    </row>
    <row r="57" spans="1:12" ht="12.75">
      <c r="A57" s="20"/>
      <c r="B57" s="166" t="s">
        <v>305</v>
      </c>
      <c r="C57" s="167"/>
      <c r="D57" s="167"/>
      <c r="E57" s="167"/>
      <c r="F57" s="167"/>
      <c r="G57" s="167"/>
      <c r="H57" s="167"/>
      <c r="I57" s="96"/>
      <c r="J57" s="10"/>
      <c r="K57" s="10"/>
      <c r="L57" s="10"/>
    </row>
    <row r="58" spans="1:12" ht="12.75">
      <c r="A58" s="20"/>
      <c r="B58" s="166" t="s">
        <v>306</v>
      </c>
      <c r="C58" s="167"/>
      <c r="D58" s="167"/>
      <c r="E58" s="167"/>
      <c r="F58" s="167"/>
      <c r="G58" s="167"/>
      <c r="H58" s="167"/>
      <c r="I58" s="167"/>
      <c r="J58" s="10"/>
      <c r="K58" s="10"/>
      <c r="L58" s="10"/>
    </row>
    <row r="59" spans="1:12" ht="12.75">
      <c r="A59" s="20"/>
      <c r="B59" s="166" t="s">
        <v>307</v>
      </c>
      <c r="C59" s="167"/>
      <c r="D59" s="167"/>
      <c r="E59" s="167"/>
      <c r="F59" s="167"/>
      <c r="G59" s="167"/>
      <c r="H59" s="167"/>
      <c r="I59" s="167"/>
      <c r="J59" s="10"/>
      <c r="K59" s="10"/>
      <c r="L59" s="10"/>
    </row>
    <row r="60" spans="1:12" ht="12.75">
      <c r="A60" s="20"/>
      <c r="B60" s="85"/>
      <c r="C60" s="86"/>
      <c r="D60" s="86"/>
      <c r="E60" s="86"/>
      <c r="F60" s="86"/>
      <c r="G60" s="86"/>
      <c r="H60" s="86"/>
      <c r="I60" s="86"/>
      <c r="J60" s="10"/>
      <c r="K60" s="10"/>
      <c r="L60" s="10"/>
    </row>
    <row r="61" spans="1:12" ht="13.5" thickBot="1">
      <c r="A61" s="97" t="s">
        <v>274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275</v>
      </c>
      <c r="F62" s="32"/>
      <c r="G62" s="158" t="s">
        <v>276</v>
      </c>
      <c r="H62" s="159"/>
      <c r="I62" s="160"/>
      <c r="J62" s="10"/>
      <c r="K62" s="10"/>
      <c r="L62" s="10"/>
    </row>
    <row r="63" spans="1:12" ht="12.75">
      <c r="A63" s="98"/>
      <c r="B63" s="98"/>
      <c r="C63" s="26"/>
      <c r="D63" s="26"/>
      <c r="E63" s="26"/>
      <c r="F63" s="26"/>
      <c r="G63" s="173"/>
      <c r="H63" s="174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pacva@spacva.hr"/>
    <hyperlink ref="C20" r:id="rId2" display="www.spacva.hr"/>
    <hyperlink ref="C50" r:id="rId3" display="mirela.sumanovac@spacv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1">
      <selection activeCell="K124" sqref="K124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18" t="s">
        <v>153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345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322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>
      <c r="A4" s="223" t="s">
        <v>59</v>
      </c>
      <c r="B4" s="224"/>
      <c r="C4" s="224"/>
      <c r="D4" s="224"/>
      <c r="E4" s="224"/>
      <c r="F4" s="224"/>
      <c r="G4" s="224"/>
      <c r="H4" s="225"/>
      <c r="I4" s="57" t="s">
        <v>277</v>
      </c>
      <c r="J4" s="58" t="s">
        <v>317</v>
      </c>
      <c r="K4" s="59" t="s">
        <v>318</v>
      </c>
    </row>
    <row r="5" spans="1:11" ht="12.75">
      <c r="A5" s="214">
        <v>1</v>
      </c>
      <c r="B5" s="214"/>
      <c r="C5" s="214"/>
      <c r="D5" s="214"/>
      <c r="E5" s="214"/>
      <c r="F5" s="214"/>
      <c r="G5" s="214"/>
      <c r="H5" s="214"/>
      <c r="I5" s="56">
        <v>2</v>
      </c>
      <c r="J5" s="55">
        <v>3</v>
      </c>
      <c r="K5" s="55">
        <v>4</v>
      </c>
    </row>
    <row r="6" spans="1:11" ht="12.75">
      <c r="A6" s="215" t="s">
        <v>335</v>
      </c>
      <c r="B6" s="216"/>
      <c r="C6" s="216"/>
      <c r="D6" s="216"/>
      <c r="E6" s="216"/>
      <c r="F6" s="216"/>
      <c r="G6" s="216"/>
      <c r="H6" s="216"/>
      <c r="I6" s="216"/>
      <c r="J6" s="216"/>
      <c r="K6" s="217"/>
    </row>
    <row r="7" spans="1:11" ht="12.75">
      <c r="A7" s="190" t="s">
        <v>60</v>
      </c>
      <c r="B7" s="191"/>
      <c r="C7" s="191"/>
      <c r="D7" s="191"/>
      <c r="E7" s="191"/>
      <c r="F7" s="191"/>
      <c r="G7" s="191"/>
      <c r="H7" s="208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2">
        <f>J9+J16+J26+J35+J39</f>
        <v>165942704</v>
      </c>
      <c r="K8" s="52">
        <f>K9+K16+K26+K35+K39</f>
        <v>160171811</v>
      </c>
    </row>
    <row r="9" spans="1:11" ht="12.75">
      <c r="A9" s="194" t="s">
        <v>204</v>
      </c>
      <c r="B9" s="195"/>
      <c r="C9" s="195"/>
      <c r="D9" s="195"/>
      <c r="E9" s="195"/>
      <c r="F9" s="195"/>
      <c r="G9" s="195"/>
      <c r="H9" s="196"/>
      <c r="I9" s="1">
        <v>3</v>
      </c>
      <c r="J9" s="52">
        <f>J10+J11+J12+J13+J14+J15</f>
        <v>83853</v>
      </c>
      <c r="K9" s="52">
        <f>K10+K11+K12+K13+K14+K15</f>
        <v>70142</v>
      </c>
    </row>
    <row r="10" spans="1:11" ht="12.75">
      <c r="A10" s="194" t="s">
        <v>112</v>
      </c>
      <c r="B10" s="195"/>
      <c r="C10" s="195"/>
      <c r="D10" s="195"/>
      <c r="E10" s="195"/>
      <c r="F10" s="195"/>
      <c r="G10" s="195"/>
      <c r="H10" s="196"/>
      <c r="I10" s="1">
        <v>4</v>
      </c>
      <c r="J10" s="7"/>
      <c r="K10" s="7"/>
    </row>
    <row r="11" spans="1:11" ht="12.75">
      <c r="A11" s="194" t="s">
        <v>14</v>
      </c>
      <c r="B11" s="195"/>
      <c r="C11" s="195"/>
      <c r="D11" s="195"/>
      <c r="E11" s="195"/>
      <c r="F11" s="195"/>
      <c r="G11" s="195"/>
      <c r="H11" s="196"/>
      <c r="I11" s="1">
        <v>5</v>
      </c>
      <c r="J11" s="7">
        <v>73853</v>
      </c>
      <c r="K11" s="7">
        <v>60142</v>
      </c>
    </row>
    <row r="12" spans="1:11" ht="12.75">
      <c r="A12" s="194" t="s">
        <v>113</v>
      </c>
      <c r="B12" s="195"/>
      <c r="C12" s="195"/>
      <c r="D12" s="195"/>
      <c r="E12" s="195"/>
      <c r="F12" s="195"/>
      <c r="G12" s="195"/>
      <c r="H12" s="196"/>
      <c r="I12" s="1">
        <v>6</v>
      </c>
      <c r="J12" s="7"/>
      <c r="K12" s="7"/>
    </row>
    <row r="13" spans="1:11" ht="12.75">
      <c r="A13" s="194" t="s">
        <v>207</v>
      </c>
      <c r="B13" s="195"/>
      <c r="C13" s="195"/>
      <c r="D13" s="195"/>
      <c r="E13" s="195"/>
      <c r="F13" s="195"/>
      <c r="G13" s="195"/>
      <c r="H13" s="196"/>
      <c r="I13" s="1">
        <v>7</v>
      </c>
      <c r="J13" s="7"/>
      <c r="K13" s="7"/>
    </row>
    <row r="14" spans="1:11" ht="12.75">
      <c r="A14" s="194" t="s">
        <v>208</v>
      </c>
      <c r="B14" s="195"/>
      <c r="C14" s="195"/>
      <c r="D14" s="195"/>
      <c r="E14" s="195"/>
      <c r="F14" s="195"/>
      <c r="G14" s="195"/>
      <c r="H14" s="196"/>
      <c r="I14" s="1">
        <v>8</v>
      </c>
      <c r="J14" s="7"/>
      <c r="K14" s="7"/>
    </row>
    <row r="15" spans="1:11" ht="12.75">
      <c r="A15" s="194" t="s">
        <v>209</v>
      </c>
      <c r="B15" s="195"/>
      <c r="C15" s="195"/>
      <c r="D15" s="195"/>
      <c r="E15" s="195"/>
      <c r="F15" s="195"/>
      <c r="G15" s="195"/>
      <c r="H15" s="196"/>
      <c r="I15" s="1">
        <v>9</v>
      </c>
      <c r="J15" s="7">
        <v>10000</v>
      </c>
      <c r="K15" s="7">
        <v>10000</v>
      </c>
    </row>
    <row r="16" spans="1:11" ht="12.75">
      <c r="A16" s="194" t="s">
        <v>205</v>
      </c>
      <c r="B16" s="195"/>
      <c r="C16" s="195"/>
      <c r="D16" s="195"/>
      <c r="E16" s="195"/>
      <c r="F16" s="195"/>
      <c r="G16" s="195"/>
      <c r="H16" s="196"/>
      <c r="I16" s="1">
        <v>10</v>
      </c>
      <c r="J16" s="52">
        <f>SUM(J17:J25)</f>
        <v>162926305</v>
      </c>
      <c r="K16" s="52">
        <f>SUM(K17:K25)</f>
        <v>157186973</v>
      </c>
    </row>
    <row r="17" spans="1:11" ht="12.75">
      <c r="A17" s="194" t="s">
        <v>210</v>
      </c>
      <c r="B17" s="195"/>
      <c r="C17" s="195"/>
      <c r="D17" s="195"/>
      <c r="E17" s="195"/>
      <c r="F17" s="195"/>
      <c r="G17" s="195"/>
      <c r="H17" s="196"/>
      <c r="I17" s="1">
        <v>11</v>
      </c>
      <c r="J17" s="7">
        <v>11360225</v>
      </c>
      <c r="K17" s="7">
        <v>11360225</v>
      </c>
    </row>
    <row r="18" spans="1:11" ht="12.75">
      <c r="A18" s="194" t="s">
        <v>246</v>
      </c>
      <c r="B18" s="195"/>
      <c r="C18" s="195"/>
      <c r="D18" s="195"/>
      <c r="E18" s="195"/>
      <c r="F18" s="195"/>
      <c r="G18" s="195"/>
      <c r="H18" s="196"/>
      <c r="I18" s="1">
        <v>12</v>
      </c>
      <c r="J18" s="7">
        <v>81992945</v>
      </c>
      <c r="K18" s="7">
        <v>79515392</v>
      </c>
    </row>
    <row r="19" spans="1:11" ht="12.75">
      <c r="A19" s="194" t="s">
        <v>211</v>
      </c>
      <c r="B19" s="195"/>
      <c r="C19" s="195"/>
      <c r="D19" s="195"/>
      <c r="E19" s="195"/>
      <c r="F19" s="195"/>
      <c r="G19" s="195"/>
      <c r="H19" s="196"/>
      <c r="I19" s="1">
        <v>13</v>
      </c>
      <c r="J19" s="7">
        <v>32810061</v>
      </c>
      <c r="K19" s="7">
        <v>28827959</v>
      </c>
    </row>
    <row r="20" spans="1:11" ht="12.75">
      <c r="A20" s="194" t="s">
        <v>27</v>
      </c>
      <c r="B20" s="195"/>
      <c r="C20" s="195"/>
      <c r="D20" s="195"/>
      <c r="E20" s="195"/>
      <c r="F20" s="195"/>
      <c r="G20" s="195"/>
      <c r="H20" s="196"/>
      <c r="I20" s="1">
        <v>14</v>
      </c>
      <c r="J20" s="7">
        <v>405547</v>
      </c>
      <c r="K20" s="7">
        <v>648331</v>
      </c>
    </row>
    <row r="21" spans="1:11" ht="12.75">
      <c r="A21" s="194" t="s">
        <v>28</v>
      </c>
      <c r="B21" s="195"/>
      <c r="C21" s="195"/>
      <c r="D21" s="195"/>
      <c r="E21" s="195"/>
      <c r="F21" s="195"/>
      <c r="G21" s="195"/>
      <c r="H21" s="196"/>
      <c r="I21" s="1">
        <v>15</v>
      </c>
      <c r="J21" s="7"/>
      <c r="K21" s="7"/>
    </row>
    <row r="22" spans="1:11" ht="12.75">
      <c r="A22" s="194" t="s">
        <v>72</v>
      </c>
      <c r="B22" s="195"/>
      <c r="C22" s="195"/>
      <c r="D22" s="195"/>
      <c r="E22" s="195"/>
      <c r="F22" s="195"/>
      <c r="G22" s="195"/>
      <c r="H22" s="196"/>
      <c r="I22" s="1">
        <v>16</v>
      </c>
      <c r="J22" s="7"/>
      <c r="K22" s="7"/>
    </row>
    <row r="23" spans="1:11" ht="12.75">
      <c r="A23" s="194" t="s">
        <v>73</v>
      </c>
      <c r="B23" s="195"/>
      <c r="C23" s="195"/>
      <c r="D23" s="195"/>
      <c r="E23" s="195"/>
      <c r="F23" s="195"/>
      <c r="G23" s="195"/>
      <c r="H23" s="196"/>
      <c r="I23" s="1">
        <v>17</v>
      </c>
      <c r="J23" s="7">
        <v>36344716</v>
      </c>
      <c r="K23" s="7">
        <v>36822255</v>
      </c>
    </row>
    <row r="24" spans="1:11" ht="12.75">
      <c r="A24" s="194" t="s">
        <v>74</v>
      </c>
      <c r="B24" s="195"/>
      <c r="C24" s="195"/>
      <c r="D24" s="195"/>
      <c r="E24" s="195"/>
      <c r="F24" s="195"/>
      <c r="G24" s="195"/>
      <c r="H24" s="196"/>
      <c r="I24" s="1">
        <v>18</v>
      </c>
      <c r="J24" s="7">
        <v>12811</v>
      </c>
      <c r="K24" s="7">
        <v>12811</v>
      </c>
    </row>
    <row r="25" spans="1:11" ht="12.75">
      <c r="A25" s="194" t="s">
        <v>75</v>
      </c>
      <c r="B25" s="195"/>
      <c r="C25" s="195"/>
      <c r="D25" s="195"/>
      <c r="E25" s="195"/>
      <c r="F25" s="195"/>
      <c r="G25" s="195"/>
      <c r="H25" s="196"/>
      <c r="I25" s="1">
        <v>19</v>
      </c>
      <c r="J25" s="7"/>
      <c r="K25" s="7"/>
    </row>
    <row r="26" spans="1:11" ht="12.75">
      <c r="A26" s="194" t="s">
        <v>190</v>
      </c>
      <c r="B26" s="195"/>
      <c r="C26" s="195"/>
      <c r="D26" s="195"/>
      <c r="E26" s="195"/>
      <c r="F26" s="195"/>
      <c r="G26" s="195"/>
      <c r="H26" s="196"/>
      <c r="I26" s="1">
        <v>20</v>
      </c>
      <c r="J26" s="52">
        <f>SUM(J27:J34)</f>
        <v>285705</v>
      </c>
      <c r="K26" s="52">
        <v>285705</v>
      </c>
    </row>
    <row r="27" spans="1:11" ht="12.75">
      <c r="A27" s="194" t="s">
        <v>76</v>
      </c>
      <c r="B27" s="195"/>
      <c r="C27" s="195"/>
      <c r="D27" s="195"/>
      <c r="E27" s="195"/>
      <c r="F27" s="195"/>
      <c r="G27" s="195"/>
      <c r="H27" s="196"/>
      <c r="I27" s="1">
        <v>21</v>
      </c>
      <c r="J27" s="7">
        <v>20000</v>
      </c>
      <c r="K27" s="7">
        <v>20000</v>
      </c>
    </row>
    <row r="28" spans="1:11" ht="12.75">
      <c r="A28" s="194" t="s">
        <v>77</v>
      </c>
      <c r="B28" s="195"/>
      <c r="C28" s="195"/>
      <c r="D28" s="195"/>
      <c r="E28" s="195"/>
      <c r="F28" s="195"/>
      <c r="G28" s="195"/>
      <c r="H28" s="196"/>
      <c r="I28" s="1">
        <v>22</v>
      </c>
      <c r="J28" s="7"/>
      <c r="K28" s="7"/>
    </row>
    <row r="29" spans="1:11" ht="12.75">
      <c r="A29" s="194" t="s">
        <v>78</v>
      </c>
      <c r="B29" s="195"/>
      <c r="C29" s="195"/>
      <c r="D29" s="195"/>
      <c r="E29" s="195"/>
      <c r="F29" s="195"/>
      <c r="G29" s="195"/>
      <c r="H29" s="196"/>
      <c r="I29" s="1">
        <v>23</v>
      </c>
      <c r="J29" s="7"/>
      <c r="K29" s="7"/>
    </row>
    <row r="30" spans="1:11" ht="12.75">
      <c r="A30" s="194" t="s">
        <v>83</v>
      </c>
      <c r="B30" s="195"/>
      <c r="C30" s="195"/>
      <c r="D30" s="195"/>
      <c r="E30" s="195"/>
      <c r="F30" s="195"/>
      <c r="G30" s="195"/>
      <c r="H30" s="196"/>
      <c r="I30" s="1">
        <v>24</v>
      </c>
      <c r="J30" s="7"/>
      <c r="K30" s="7"/>
    </row>
    <row r="31" spans="1:11" ht="12.75">
      <c r="A31" s="194" t="s">
        <v>84</v>
      </c>
      <c r="B31" s="195"/>
      <c r="C31" s="195"/>
      <c r="D31" s="195"/>
      <c r="E31" s="195"/>
      <c r="F31" s="195"/>
      <c r="G31" s="195"/>
      <c r="H31" s="196"/>
      <c r="I31" s="1">
        <v>25</v>
      </c>
      <c r="J31" s="7">
        <v>265500</v>
      </c>
      <c r="K31" s="7">
        <v>285705</v>
      </c>
    </row>
    <row r="32" spans="1:11" ht="12.75">
      <c r="A32" s="194" t="s">
        <v>85</v>
      </c>
      <c r="B32" s="195"/>
      <c r="C32" s="195"/>
      <c r="D32" s="195"/>
      <c r="E32" s="195"/>
      <c r="F32" s="195"/>
      <c r="G32" s="195"/>
      <c r="H32" s="196"/>
      <c r="I32" s="1">
        <v>26</v>
      </c>
      <c r="J32" s="7"/>
      <c r="K32" s="7"/>
    </row>
    <row r="33" spans="1:11" ht="12.75">
      <c r="A33" s="194" t="s">
        <v>79</v>
      </c>
      <c r="B33" s="195"/>
      <c r="C33" s="195"/>
      <c r="D33" s="195"/>
      <c r="E33" s="195"/>
      <c r="F33" s="195"/>
      <c r="G33" s="195"/>
      <c r="H33" s="196"/>
      <c r="I33" s="1">
        <v>27</v>
      </c>
      <c r="J33" s="7">
        <v>205</v>
      </c>
      <c r="K33" s="7">
        <v>205</v>
      </c>
    </row>
    <row r="34" spans="1:11" ht="12.75">
      <c r="A34" s="194" t="s">
        <v>183</v>
      </c>
      <c r="B34" s="195"/>
      <c r="C34" s="195"/>
      <c r="D34" s="195"/>
      <c r="E34" s="195"/>
      <c r="F34" s="195"/>
      <c r="G34" s="195"/>
      <c r="H34" s="196"/>
      <c r="I34" s="1">
        <v>28</v>
      </c>
      <c r="J34" s="7"/>
      <c r="K34" s="7"/>
    </row>
    <row r="35" spans="1:11" ht="12.75">
      <c r="A35" s="194" t="s">
        <v>184</v>
      </c>
      <c r="B35" s="195"/>
      <c r="C35" s="195"/>
      <c r="D35" s="195"/>
      <c r="E35" s="195"/>
      <c r="F35" s="195"/>
      <c r="G35" s="195"/>
      <c r="H35" s="196"/>
      <c r="I35" s="1">
        <v>29</v>
      </c>
      <c r="J35" s="52">
        <f>SUM(J36:J38)</f>
        <v>2646841</v>
      </c>
      <c r="K35" s="52">
        <f>SUM(K36:K38)</f>
        <v>2628991</v>
      </c>
    </row>
    <row r="36" spans="1:11" ht="12.75">
      <c r="A36" s="194" t="s">
        <v>80</v>
      </c>
      <c r="B36" s="195"/>
      <c r="C36" s="195"/>
      <c r="D36" s="195"/>
      <c r="E36" s="195"/>
      <c r="F36" s="195"/>
      <c r="G36" s="195"/>
      <c r="H36" s="196"/>
      <c r="I36" s="1">
        <v>30</v>
      </c>
      <c r="J36" s="7">
        <v>2500000</v>
      </c>
      <c r="K36" s="7">
        <v>2500000</v>
      </c>
    </row>
    <row r="37" spans="1:11" ht="12.75">
      <c r="A37" s="194" t="s">
        <v>81</v>
      </c>
      <c r="B37" s="195"/>
      <c r="C37" s="195"/>
      <c r="D37" s="195"/>
      <c r="E37" s="195"/>
      <c r="F37" s="195"/>
      <c r="G37" s="195"/>
      <c r="H37" s="196"/>
      <c r="I37" s="1">
        <v>31</v>
      </c>
      <c r="J37" s="7">
        <v>146841</v>
      </c>
      <c r="K37" s="7">
        <v>128991</v>
      </c>
    </row>
    <row r="38" spans="1:11" ht="12.75">
      <c r="A38" s="194" t="s">
        <v>82</v>
      </c>
      <c r="B38" s="195"/>
      <c r="C38" s="195"/>
      <c r="D38" s="195"/>
      <c r="E38" s="195"/>
      <c r="F38" s="195"/>
      <c r="G38" s="195"/>
      <c r="H38" s="196"/>
      <c r="I38" s="1">
        <v>32</v>
      </c>
      <c r="J38" s="7"/>
      <c r="K38" s="7"/>
    </row>
    <row r="39" spans="1:11" ht="12.75">
      <c r="A39" s="194" t="s">
        <v>185</v>
      </c>
      <c r="B39" s="195"/>
      <c r="C39" s="195"/>
      <c r="D39" s="195"/>
      <c r="E39" s="195"/>
      <c r="F39" s="195"/>
      <c r="G39" s="195"/>
      <c r="H39" s="196"/>
      <c r="I39" s="1">
        <v>33</v>
      </c>
      <c r="J39" s="7"/>
      <c r="K39" s="7"/>
    </row>
    <row r="40" spans="1:11" ht="12.75">
      <c r="A40" s="197" t="s">
        <v>239</v>
      </c>
      <c r="B40" s="198"/>
      <c r="C40" s="198"/>
      <c r="D40" s="198"/>
      <c r="E40" s="198"/>
      <c r="F40" s="198"/>
      <c r="G40" s="198"/>
      <c r="H40" s="199"/>
      <c r="I40" s="1">
        <v>34</v>
      </c>
      <c r="J40" s="52">
        <f>J41+J49+J56+J64</f>
        <v>165629189</v>
      </c>
      <c r="K40" s="52">
        <f>K41+K49+K56+K64</f>
        <v>170457924</v>
      </c>
    </row>
    <row r="41" spans="1:11" ht="12.75">
      <c r="A41" s="194" t="s">
        <v>100</v>
      </c>
      <c r="B41" s="195"/>
      <c r="C41" s="195"/>
      <c r="D41" s="195"/>
      <c r="E41" s="195"/>
      <c r="F41" s="195"/>
      <c r="G41" s="195"/>
      <c r="H41" s="196"/>
      <c r="I41" s="1">
        <v>35</v>
      </c>
      <c r="J41" s="52">
        <f>SUM(J42:J48)</f>
        <v>68180855</v>
      </c>
      <c r="K41" s="52">
        <f>SUM(K42:K48)</f>
        <v>56102262</v>
      </c>
    </row>
    <row r="42" spans="1:11" ht="12.75">
      <c r="A42" s="194" t="s">
        <v>117</v>
      </c>
      <c r="B42" s="195"/>
      <c r="C42" s="195"/>
      <c r="D42" s="195"/>
      <c r="E42" s="195"/>
      <c r="F42" s="195"/>
      <c r="G42" s="195"/>
      <c r="H42" s="196"/>
      <c r="I42" s="1">
        <v>36</v>
      </c>
      <c r="J42" s="7">
        <v>6189885</v>
      </c>
      <c r="K42" s="7">
        <v>5630896</v>
      </c>
    </row>
    <row r="43" spans="1:11" ht="12.75">
      <c r="A43" s="194" t="s">
        <v>118</v>
      </c>
      <c r="B43" s="195"/>
      <c r="C43" s="195"/>
      <c r="D43" s="195"/>
      <c r="E43" s="195"/>
      <c r="F43" s="195"/>
      <c r="G43" s="195"/>
      <c r="H43" s="196"/>
      <c r="I43" s="1">
        <v>37</v>
      </c>
      <c r="J43" s="7">
        <v>17489357</v>
      </c>
      <c r="K43" s="7">
        <v>11844801</v>
      </c>
    </row>
    <row r="44" spans="1:11" ht="12.75">
      <c r="A44" s="194" t="s">
        <v>86</v>
      </c>
      <c r="B44" s="195"/>
      <c r="C44" s="195"/>
      <c r="D44" s="195"/>
      <c r="E44" s="195"/>
      <c r="F44" s="195"/>
      <c r="G44" s="195"/>
      <c r="H44" s="196"/>
      <c r="I44" s="1">
        <v>38</v>
      </c>
      <c r="J44" s="7">
        <v>28440412</v>
      </c>
      <c r="K44" s="7">
        <v>23698199</v>
      </c>
    </row>
    <row r="45" spans="1:11" ht="12.75">
      <c r="A45" s="194" t="s">
        <v>87</v>
      </c>
      <c r="B45" s="195"/>
      <c r="C45" s="195"/>
      <c r="D45" s="195"/>
      <c r="E45" s="195"/>
      <c r="F45" s="195"/>
      <c r="G45" s="195"/>
      <c r="H45" s="196"/>
      <c r="I45" s="1">
        <v>39</v>
      </c>
      <c r="J45" s="7">
        <v>2467028</v>
      </c>
      <c r="K45" s="7">
        <v>952785</v>
      </c>
    </row>
    <row r="46" spans="1:11" ht="12.75">
      <c r="A46" s="194" t="s">
        <v>88</v>
      </c>
      <c r="B46" s="195"/>
      <c r="C46" s="195"/>
      <c r="D46" s="195"/>
      <c r="E46" s="195"/>
      <c r="F46" s="195"/>
      <c r="G46" s="195"/>
      <c r="H46" s="196"/>
      <c r="I46" s="1">
        <v>40</v>
      </c>
      <c r="J46" s="7">
        <v>1263768</v>
      </c>
      <c r="K46" s="7">
        <v>229094</v>
      </c>
    </row>
    <row r="47" spans="1:11" ht="12.75">
      <c r="A47" s="194" t="s">
        <v>89</v>
      </c>
      <c r="B47" s="195"/>
      <c r="C47" s="195"/>
      <c r="D47" s="195"/>
      <c r="E47" s="195"/>
      <c r="F47" s="195"/>
      <c r="G47" s="195"/>
      <c r="H47" s="196"/>
      <c r="I47" s="1">
        <v>41</v>
      </c>
      <c r="J47" s="7">
        <v>12330405</v>
      </c>
      <c r="K47" s="7">
        <v>13746487</v>
      </c>
    </row>
    <row r="48" spans="1:11" ht="12.75">
      <c r="A48" s="194" t="s">
        <v>90</v>
      </c>
      <c r="B48" s="195"/>
      <c r="C48" s="195"/>
      <c r="D48" s="195"/>
      <c r="E48" s="195"/>
      <c r="F48" s="195"/>
      <c r="G48" s="195"/>
      <c r="H48" s="196"/>
      <c r="I48" s="1">
        <v>42</v>
      </c>
      <c r="J48" s="7"/>
      <c r="K48" s="7"/>
    </row>
    <row r="49" spans="1:11" ht="12.75">
      <c r="A49" s="194" t="s">
        <v>101</v>
      </c>
      <c r="B49" s="195"/>
      <c r="C49" s="195"/>
      <c r="D49" s="195"/>
      <c r="E49" s="195"/>
      <c r="F49" s="195"/>
      <c r="G49" s="195"/>
      <c r="H49" s="196"/>
      <c r="I49" s="1">
        <v>43</v>
      </c>
      <c r="J49" s="52">
        <f>J50+J51+J52+J53+J54+J55</f>
        <v>65100240</v>
      </c>
      <c r="K49" s="52">
        <f>K50+K51+K52+K53+K54+K55</f>
        <v>92080454</v>
      </c>
    </row>
    <row r="50" spans="1:11" ht="12.75">
      <c r="A50" s="194" t="s">
        <v>200</v>
      </c>
      <c r="B50" s="195"/>
      <c r="C50" s="195"/>
      <c r="D50" s="195"/>
      <c r="E50" s="195"/>
      <c r="F50" s="195"/>
      <c r="G50" s="195"/>
      <c r="H50" s="196"/>
      <c r="I50" s="1">
        <v>44</v>
      </c>
      <c r="J50" s="7">
        <v>19055834</v>
      </c>
      <c r="K50" s="7">
        <v>38925865</v>
      </c>
    </row>
    <row r="51" spans="1:11" ht="12.75">
      <c r="A51" s="194" t="s">
        <v>201</v>
      </c>
      <c r="B51" s="195"/>
      <c r="C51" s="195"/>
      <c r="D51" s="195"/>
      <c r="E51" s="195"/>
      <c r="F51" s="195"/>
      <c r="G51" s="195"/>
      <c r="H51" s="196"/>
      <c r="I51" s="1">
        <v>45</v>
      </c>
      <c r="J51" s="7">
        <v>44331808</v>
      </c>
      <c r="K51" s="7">
        <v>50751833</v>
      </c>
    </row>
    <row r="52" spans="1:11" ht="12.75">
      <c r="A52" s="194" t="s">
        <v>336</v>
      </c>
      <c r="B52" s="195"/>
      <c r="C52" s="195"/>
      <c r="D52" s="195"/>
      <c r="E52" s="195"/>
      <c r="F52" s="195"/>
      <c r="G52" s="195"/>
      <c r="H52" s="196"/>
      <c r="I52" s="1">
        <v>46</v>
      </c>
      <c r="J52" s="7"/>
      <c r="K52" s="7"/>
    </row>
    <row r="53" spans="1:11" ht="12.75">
      <c r="A53" s="194" t="s">
        <v>202</v>
      </c>
      <c r="B53" s="195"/>
      <c r="C53" s="195"/>
      <c r="D53" s="195"/>
      <c r="E53" s="195"/>
      <c r="F53" s="195"/>
      <c r="G53" s="195"/>
      <c r="H53" s="196"/>
      <c r="I53" s="1">
        <v>47</v>
      </c>
      <c r="J53" s="7">
        <v>168643</v>
      </c>
      <c r="K53" s="7">
        <v>76064</v>
      </c>
    </row>
    <row r="54" spans="1:11" ht="12.75">
      <c r="A54" s="194" t="s">
        <v>10</v>
      </c>
      <c r="B54" s="195"/>
      <c r="C54" s="195"/>
      <c r="D54" s="195"/>
      <c r="E54" s="195"/>
      <c r="F54" s="195"/>
      <c r="G54" s="195"/>
      <c r="H54" s="196"/>
      <c r="I54" s="1">
        <v>48</v>
      </c>
      <c r="J54" s="7">
        <v>1126139</v>
      </c>
      <c r="K54" s="7">
        <v>1127390</v>
      </c>
    </row>
    <row r="55" spans="1:11" ht="12.75">
      <c r="A55" s="194" t="s">
        <v>11</v>
      </c>
      <c r="B55" s="195"/>
      <c r="C55" s="195"/>
      <c r="D55" s="195"/>
      <c r="E55" s="195"/>
      <c r="F55" s="195"/>
      <c r="G55" s="195"/>
      <c r="H55" s="196"/>
      <c r="I55" s="1">
        <v>49</v>
      </c>
      <c r="J55" s="7">
        <v>417816</v>
      </c>
      <c r="K55" s="7">
        <v>1199302</v>
      </c>
    </row>
    <row r="56" spans="1:11" ht="12.75">
      <c r="A56" s="194" t="s">
        <v>102</v>
      </c>
      <c r="B56" s="195"/>
      <c r="C56" s="195"/>
      <c r="D56" s="195"/>
      <c r="E56" s="195"/>
      <c r="F56" s="195"/>
      <c r="G56" s="195"/>
      <c r="H56" s="196"/>
      <c r="I56" s="1">
        <v>50</v>
      </c>
      <c r="J56" s="52">
        <f>SUM(J57:J63)</f>
        <v>29897524</v>
      </c>
      <c r="K56" s="52">
        <f>SUM(K57:K63)</f>
        <v>21715996</v>
      </c>
    </row>
    <row r="57" spans="1:11" ht="12.75">
      <c r="A57" s="194" t="s">
        <v>76</v>
      </c>
      <c r="B57" s="195"/>
      <c r="C57" s="195"/>
      <c r="D57" s="195"/>
      <c r="E57" s="195"/>
      <c r="F57" s="195"/>
      <c r="G57" s="195"/>
      <c r="H57" s="196"/>
      <c r="I57" s="1">
        <v>51</v>
      </c>
      <c r="J57" s="7"/>
      <c r="K57" s="7"/>
    </row>
    <row r="58" spans="1:11" ht="12.75">
      <c r="A58" s="194" t="s">
        <v>77</v>
      </c>
      <c r="B58" s="195"/>
      <c r="C58" s="195"/>
      <c r="D58" s="195"/>
      <c r="E58" s="195"/>
      <c r="F58" s="195"/>
      <c r="G58" s="195"/>
      <c r="H58" s="196"/>
      <c r="I58" s="1">
        <v>52</v>
      </c>
      <c r="J58" s="7">
        <v>8559280</v>
      </c>
      <c r="K58" s="7">
        <v>9799656</v>
      </c>
    </row>
    <row r="59" spans="1:11" ht="12.75">
      <c r="A59" s="194" t="s">
        <v>241</v>
      </c>
      <c r="B59" s="195"/>
      <c r="C59" s="195"/>
      <c r="D59" s="195"/>
      <c r="E59" s="195"/>
      <c r="F59" s="195"/>
      <c r="G59" s="195"/>
      <c r="H59" s="196"/>
      <c r="I59" s="1">
        <v>53</v>
      </c>
      <c r="J59" s="7"/>
      <c r="K59" s="7"/>
    </row>
    <row r="60" spans="1:11" ht="12.75">
      <c r="A60" s="194" t="s">
        <v>83</v>
      </c>
      <c r="B60" s="195"/>
      <c r="C60" s="195"/>
      <c r="D60" s="195"/>
      <c r="E60" s="195"/>
      <c r="F60" s="195"/>
      <c r="G60" s="195"/>
      <c r="H60" s="196"/>
      <c r="I60" s="1">
        <v>54</v>
      </c>
      <c r="J60" s="7"/>
      <c r="K60" s="7"/>
    </row>
    <row r="61" spans="1:11" ht="12.75">
      <c r="A61" s="194" t="s">
        <v>84</v>
      </c>
      <c r="B61" s="195"/>
      <c r="C61" s="195"/>
      <c r="D61" s="195"/>
      <c r="E61" s="195"/>
      <c r="F61" s="195"/>
      <c r="G61" s="195"/>
      <c r="H61" s="196"/>
      <c r="I61" s="1">
        <v>55</v>
      </c>
      <c r="J61" s="7">
        <v>20082900</v>
      </c>
      <c r="K61" s="7">
        <v>10907905</v>
      </c>
    </row>
    <row r="62" spans="1:11" ht="12.75">
      <c r="A62" s="194" t="s">
        <v>85</v>
      </c>
      <c r="B62" s="195"/>
      <c r="C62" s="195"/>
      <c r="D62" s="195"/>
      <c r="E62" s="195"/>
      <c r="F62" s="195"/>
      <c r="G62" s="195"/>
      <c r="H62" s="196"/>
      <c r="I62" s="1">
        <v>56</v>
      </c>
      <c r="J62" s="7">
        <v>1042441</v>
      </c>
      <c r="K62" s="7">
        <v>796368</v>
      </c>
    </row>
    <row r="63" spans="1:11" ht="12.75">
      <c r="A63" s="194" t="s">
        <v>46</v>
      </c>
      <c r="B63" s="195"/>
      <c r="C63" s="195"/>
      <c r="D63" s="195"/>
      <c r="E63" s="195"/>
      <c r="F63" s="195"/>
      <c r="G63" s="195"/>
      <c r="H63" s="196"/>
      <c r="I63" s="1">
        <v>57</v>
      </c>
      <c r="J63" s="7">
        <v>212903</v>
      </c>
      <c r="K63" s="7">
        <v>212067</v>
      </c>
    </row>
    <row r="64" spans="1:11" ht="12.75">
      <c r="A64" s="194" t="s">
        <v>206</v>
      </c>
      <c r="B64" s="195"/>
      <c r="C64" s="195"/>
      <c r="D64" s="195"/>
      <c r="E64" s="195"/>
      <c r="F64" s="195"/>
      <c r="G64" s="195"/>
      <c r="H64" s="196"/>
      <c r="I64" s="1">
        <v>58</v>
      </c>
      <c r="J64" s="7">
        <v>2450570</v>
      </c>
      <c r="K64" s="7">
        <v>559212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12555</v>
      </c>
      <c r="K65" s="7">
        <v>4202</v>
      </c>
    </row>
    <row r="66" spans="1:11" ht="12.75">
      <c r="A66" s="197" t="s">
        <v>240</v>
      </c>
      <c r="B66" s="198"/>
      <c r="C66" s="198"/>
      <c r="D66" s="198"/>
      <c r="E66" s="198"/>
      <c r="F66" s="198"/>
      <c r="G66" s="198"/>
      <c r="H66" s="199"/>
      <c r="I66" s="1">
        <v>60</v>
      </c>
      <c r="J66" s="52">
        <f>J7+J8+J40+J65</f>
        <v>331584448</v>
      </c>
      <c r="K66" s="52">
        <f>K7+K8+K40+K65</f>
        <v>330633937</v>
      </c>
    </row>
    <row r="67" spans="1:11" ht="12.75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/>
      <c r="K67" s="8"/>
    </row>
    <row r="68" spans="1:11" ht="12.75">
      <c r="A68" s="186" t="s">
        <v>58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0" t="s">
        <v>191</v>
      </c>
      <c r="B69" s="191"/>
      <c r="C69" s="191"/>
      <c r="D69" s="191"/>
      <c r="E69" s="191"/>
      <c r="F69" s="191"/>
      <c r="G69" s="191"/>
      <c r="H69" s="208"/>
      <c r="I69" s="3">
        <v>62</v>
      </c>
      <c r="J69" s="53">
        <f>J70+J72+J79-J82</f>
        <v>67596381</v>
      </c>
      <c r="K69" s="53">
        <f>K70+K72-K79-K82</f>
        <v>46498561</v>
      </c>
    </row>
    <row r="70" spans="1:11" ht="12.75">
      <c r="A70" s="194" t="s">
        <v>141</v>
      </c>
      <c r="B70" s="195"/>
      <c r="C70" s="195"/>
      <c r="D70" s="195"/>
      <c r="E70" s="195"/>
      <c r="F70" s="195"/>
      <c r="G70" s="195"/>
      <c r="H70" s="196"/>
      <c r="I70" s="1">
        <v>63</v>
      </c>
      <c r="J70" s="7">
        <v>82956600</v>
      </c>
      <c r="K70" s="7">
        <v>82956600</v>
      </c>
    </row>
    <row r="71" spans="1:11" ht="12.75">
      <c r="A71" s="194" t="s">
        <v>142</v>
      </c>
      <c r="B71" s="195"/>
      <c r="C71" s="195"/>
      <c r="D71" s="195"/>
      <c r="E71" s="195"/>
      <c r="F71" s="195"/>
      <c r="G71" s="195"/>
      <c r="H71" s="196"/>
      <c r="I71" s="1">
        <v>64</v>
      </c>
      <c r="J71" s="7"/>
      <c r="K71" s="7"/>
    </row>
    <row r="72" spans="1:11" ht="12.75">
      <c r="A72" s="194" t="s">
        <v>143</v>
      </c>
      <c r="B72" s="195"/>
      <c r="C72" s="195"/>
      <c r="D72" s="195"/>
      <c r="E72" s="195"/>
      <c r="F72" s="195"/>
      <c r="G72" s="195"/>
      <c r="H72" s="196"/>
      <c r="I72" s="1">
        <v>65</v>
      </c>
      <c r="J72" s="52">
        <f>J73</f>
        <v>2181911</v>
      </c>
      <c r="K72" s="52">
        <f>K73</f>
        <v>2181911</v>
      </c>
    </row>
    <row r="73" spans="1:11" ht="12.75">
      <c r="A73" s="194" t="s">
        <v>144</v>
      </c>
      <c r="B73" s="195"/>
      <c r="C73" s="195"/>
      <c r="D73" s="195"/>
      <c r="E73" s="195"/>
      <c r="F73" s="195"/>
      <c r="G73" s="195"/>
      <c r="H73" s="196"/>
      <c r="I73" s="1">
        <v>66</v>
      </c>
      <c r="J73" s="7">
        <v>2181911</v>
      </c>
      <c r="K73" s="7">
        <v>2181911</v>
      </c>
    </row>
    <row r="74" spans="1:11" ht="12.75">
      <c r="A74" s="194" t="s">
        <v>145</v>
      </c>
      <c r="B74" s="195"/>
      <c r="C74" s="195"/>
      <c r="D74" s="195"/>
      <c r="E74" s="195"/>
      <c r="F74" s="195"/>
      <c r="G74" s="195"/>
      <c r="H74" s="196"/>
      <c r="I74" s="1">
        <v>67</v>
      </c>
      <c r="J74" s="7"/>
      <c r="K74" s="7"/>
    </row>
    <row r="75" spans="1:11" ht="12.75">
      <c r="A75" s="194" t="s">
        <v>133</v>
      </c>
      <c r="B75" s="195"/>
      <c r="C75" s="195"/>
      <c r="D75" s="195"/>
      <c r="E75" s="195"/>
      <c r="F75" s="195"/>
      <c r="G75" s="195"/>
      <c r="H75" s="196"/>
      <c r="I75" s="1">
        <v>68</v>
      </c>
      <c r="J75" s="7"/>
      <c r="K75" s="7"/>
    </row>
    <row r="76" spans="1:11" ht="12.75">
      <c r="A76" s="194" t="s">
        <v>134</v>
      </c>
      <c r="B76" s="195"/>
      <c r="C76" s="195"/>
      <c r="D76" s="195"/>
      <c r="E76" s="195"/>
      <c r="F76" s="195"/>
      <c r="G76" s="195"/>
      <c r="H76" s="196"/>
      <c r="I76" s="1">
        <v>69</v>
      </c>
      <c r="J76" s="7"/>
      <c r="K76" s="7"/>
    </row>
    <row r="77" spans="1:11" ht="12.75">
      <c r="A77" s="194" t="s">
        <v>135</v>
      </c>
      <c r="B77" s="195"/>
      <c r="C77" s="195"/>
      <c r="D77" s="195"/>
      <c r="E77" s="195"/>
      <c r="F77" s="195"/>
      <c r="G77" s="195"/>
      <c r="H77" s="196"/>
      <c r="I77" s="1">
        <v>70</v>
      </c>
      <c r="J77" s="7"/>
      <c r="K77" s="7"/>
    </row>
    <row r="78" spans="1:11" ht="12.75">
      <c r="A78" s="194" t="s">
        <v>136</v>
      </c>
      <c r="B78" s="195"/>
      <c r="C78" s="195"/>
      <c r="D78" s="195"/>
      <c r="E78" s="195"/>
      <c r="F78" s="195"/>
      <c r="G78" s="195"/>
      <c r="H78" s="196"/>
      <c r="I78" s="1">
        <v>71</v>
      </c>
      <c r="J78" s="7"/>
      <c r="K78" s="7"/>
    </row>
    <row r="79" spans="1:11" ht="12.75">
      <c r="A79" s="194" t="s">
        <v>237</v>
      </c>
      <c r="B79" s="195"/>
      <c r="C79" s="195"/>
      <c r="D79" s="195"/>
      <c r="E79" s="195"/>
      <c r="F79" s="195"/>
      <c r="G79" s="195"/>
      <c r="H79" s="196"/>
      <c r="I79" s="1">
        <v>72</v>
      </c>
      <c r="J79" s="52">
        <f>J80</f>
        <v>5411015</v>
      </c>
      <c r="K79" s="52">
        <f>K81</f>
        <v>17542130</v>
      </c>
    </row>
    <row r="80" spans="1:11" ht="12.75">
      <c r="A80" s="205" t="s">
        <v>169</v>
      </c>
      <c r="B80" s="206"/>
      <c r="C80" s="206"/>
      <c r="D80" s="206"/>
      <c r="E80" s="206"/>
      <c r="F80" s="206"/>
      <c r="G80" s="206"/>
      <c r="H80" s="207"/>
      <c r="I80" s="1">
        <v>73</v>
      </c>
      <c r="J80" s="7">
        <v>5411015</v>
      </c>
      <c r="K80" s="7"/>
    </row>
    <row r="81" spans="1:11" ht="12.75">
      <c r="A81" s="205" t="s">
        <v>170</v>
      </c>
      <c r="B81" s="206"/>
      <c r="C81" s="206"/>
      <c r="D81" s="206"/>
      <c r="E81" s="206"/>
      <c r="F81" s="206"/>
      <c r="G81" s="206"/>
      <c r="H81" s="207"/>
      <c r="I81" s="1">
        <v>74</v>
      </c>
      <c r="J81" s="7"/>
      <c r="K81" s="7">
        <v>17542130</v>
      </c>
    </row>
    <row r="82" spans="1:11" ht="12.75">
      <c r="A82" s="194" t="s">
        <v>238</v>
      </c>
      <c r="B82" s="195"/>
      <c r="C82" s="195"/>
      <c r="D82" s="195"/>
      <c r="E82" s="195"/>
      <c r="F82" s="195"/>
      <c r="G82" s="195"/>
      <c r="H82" s="196"/>
      <c r="I82" s="1">
        <v>75</v>
      </c>
      <c r="J82" s="52">
        <f>J84</f>
        <v>22953145</v>
      </c>
      <c r="K82" s="52">
        <f>K84</f>
        <v>21097820</v>
      </c>
    </row>
    <row r="83" spans="1:11" ht="12.75">
      <c r="A83" s="205" t="s">
        <v>171</v>
      </c>
      <c r="B83" s="206"/>
      <c r="C83" s="206"/>
      <c r="D83" s="206"/>
      <c r="E83" s="206"/>
      <c r="F83" s="206"/>
      <c r="G83" s="206"/>
      <c r="H83" s="207"/>
      <c r="I83" s="1">
        <v>76</v>
      </c>
      <c r="J83" s="7"/>
      <c r="K83" s="7"/>
    </row>
    <row r="84" spans="1:11" ht="12.75">
      <c r="A84" s="205" t="s">
        <v>172</v>
      </c>
      <c r="B84" s="206"/>
      <c r="C84" s="206"/>
      <c r="D84" s="206"/>
      <c r="E84" s="206"/>
      <c r="F84" s="206"/>
      <c r="G84" s="206"/>
      <c r="H84" s="207"/>
      <c r="I84" s="1">
        <v>77</v>
      </c>
      <c r="J84" s="7">
        <v>22953145</v>
      </c>
      <c r="K84" s="7">
        <v>21097820</v>
      </c>
    </row>
    <row r="85" spans="1:11" ht="12.75">
      <c r="A85" s="194" t="s">
        <v>173</v>
      </c>
      <c r="B85" s="195"/>
      <c r="C85" s="195"/>
      <c r="D85" s="195"/>
      <c r="E85" s="195"/>
      <c r="F85" s="195"/>
      <c r="G85" s="195"/>
      <c r="H85" s="196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4" t="s">
        <v>129</v>
      </c>
      <c r="B87" s="195"/>
      <c r="C87" s="195"/>
      <c r="D87" s="195"/>
      <c r="E87" s="195"/>
      <c r="F87" s="195"/>
      <c r="G87" s="195"/>
      <c r="H87" s="196"/>
      <c r="I87" s="1">
        <v>80</v>
      </c>
      <c r="J87" s="7"/>
      <c r="K87" s="7"/>
    </row>
    <row r="88" spans="1:11" ht="12.75">
      <c r="A88" s="194" t="s">
        <v>130</v>
      </c>
      <c r="B88" s="195"/>
      <c r="C88" s="195"/>
      <c r="D88" s="195"/>
      <c r="E88" s="195"/>
      <c r="F88" s="195"/>
      <c r="G88" s="195"/>
      <c r="H88" s="196"/>
      <c r="I88" s="1">
        <v>81</v>
      </c>
      <c r="J88" s="7"/>
      <c r="K88" s="7"/>
    </row>
    <row r="89" spans="1:11" ht="12.75">
      <c r="A89" s="194" t="s">
        <v>131</v>
      </c>
      <c r="B89" s="195"/>
      <c r="C89" s="195"/>
      <c r="D89" s="195"/>
      <c r="E89" s="195"/>
      <c r="F89" s="195"/>
      <c r="G89" s="195"/>
      <c r="H89" s="196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2">
        <f>SUM(J91:J99)</f>
        <v>155753008</v>
      </c>
      <c r="K90" s="52">
        <f>SUM(K91:K99)</f>
        <v>159903793</v>
      </c>
    </row>
    <row r="91" spans="1:11" ht="12.75">
      <c r="A91" s="194" t="s">
        <v>132</v>
      </c>
      <c r="B91" s="195"/>
      <c r="C91" s="195"/>
      <c r="D91" s="195"/>
      <c r="E91" s="195"/>
      <c r="F91" s="195"/>
      <c r="G91" s="195"/>
      <c r="H91" s="196"/>
      <c r="I91" s="1">
        <v>84</v>
      </c>
      <c r="J91" s="7"/>
      <c r="K91" s="7"/>
    </row>
    <row r="92" spans="1:11" ht="12.75">
      <c r="A92" s="194" t="s">
        <v>242</v>
      </c>
      <c r="B92" s="195"/>
      <c r="C92" s="195"/>
      <c r="D92" s="195"/>
      <c r="E92" s="195"/>
      <c r="F92" s="195"/>
      <c r="G92" s="195"/>
      <c r="H92" s="196"/>
      <c r="I92" s="1">
        <v>85</v>
      </c>
      <c r="J92" s="7"/>
      <c r="K92" s="7"/>
    </row>
    <row r="93" spans="1:11" ht="12.75">
      <c r="A93" s="194" t="s">
        <v>0</v>
      </c>
      <c r="B93" s="195"/>
      <c r="C93" s="195"/>
      <c r="D93" s="195"/>
      <c r="E93" s="195"/>
      <c r="F93" s="195"/>
      <c r="G93" s="195"/>
      <c r="H93" s="196"/>
      <c r="I93" s="1">
        <v>86</v>
      </c>
      <c r="J93" s="7">
        <v>112204913</v>
      </c>
      <c r="K93" s="7">
        <v>118233445</v>
      </c>
    </row>
    <row r="94" spans="1:11" ht="12.75">
      <c r="A94" s="194" t="s">
        <v>243</v>
      </c>
      <c r="B94" s="195"/>
      <c r="C94" s="195"/>
      <c r="D94" s="195"/>
      <c r="E94" s="195"/>
      <c r="F94" s="195"/>
      <c r="G94" s="195"/>
      <c r="H94" s="196"/>
      <c r="I94" s="1">
        <v>87</v>
      </c>
      <c r="J94" s="7"/>
      <c r="K94" s="7"/>
    </row>
    <row r="95" spans="1:11" ht="12.75">
      <c r="A95" s="194" t="s">
        <v>244</v>
      </c>
      <c r="B95" s="195"/>
      <c r="C95" s="195"/>
      <c r="D95" s="195"/>
      <c r="E95" s="195"/>
      <c r="F95" s="195"/>
      <c r="G95" s="195"/>
      <c r="H95" s="196"/>
      <c r="I95" s="1">
        <v>88</v>
      </c>
      <c r="J95" s="7">
        <v>43548095</v>
      </c>
      <c r="K95" s="7">
        <v>41670348</v>
      </c>
    </row>
    <row r="96" spans="1:11" ht="12.75">
      <c r="A96" s="194" t="s">
        <v>245</v>
      </c>
      <c r="B96" s="195"/>
      <c r="C96" s="195"/>
      <c r="D96" s="195"/>
      <c r="E96" s="195"/>
      <c r="F96" s="195"/>
      <c r="G96" s="195"/>
      <c r="H96" s="196"/>
      <c r="I96" s="1">
        <v>89</v>
      </c>
      <c r="J96" s="7"/>
      <c r="K96" s="7"/>
    </row>
    <row r="97" spans="1:11" ht="12.75">
      <c r="A97" s="194" t="s">
        <v>94</v>
      </c>
      <c r="B97" s="195"/>
      <c r="C97" s="195"/>
      <c r="D97" s="195"/>
      <c r="E97" s="195"/>
      <c r="F97" s="195"/>
      <c r="G97" s="195"/>
      <c r="H97" s="196"/>
      <c r="I97" s="1">
        <v>90</v>
      </c>
      <c r="J97" s="7"/>
      <c r="K97" s="7"/>
    </row>
    <row r="98" spans="1:11" ht="12.75">
      <c r="A98" s="194" t="s">
        <v>92</v>
      </c>
      <c r="B98" s="195"/>
      <c r="C98" s="195"/>
      <c r="D98" s="195"/>
      <c r="E98" s="195"/>
      <c r="F98" s="195"/>
      <c r="G98" s="195"/>
      <c r="H98" s="196"/>
      <c r="I98" s="1">
        <v>91</v>
      </c>
      <c r="J98" s="7"/>
      <c r="K98" s="7"/>
    </row>
    <row r="99" spans="1:11" ht="12.75">
      <c r="A99" s="194" t="s">
        <v>93</v>
      </c>
      <c r="B99" s="195"/>
      <c r="C99" s="195"/>
      <c r="D99" s="195"/>
      <c r="E99" s="195"/>
      <c r="F99" s="195"/>
      <c r="G99" s="195"/>
      <c r="H99" s="196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2">
        <f>SUM(J101:J112)</f>
        <v>107773442</v>
      </c>
      <c r="K100" s="52">
        <f>SUM(K101:K112)</f>
        <v>123769966</v>
      </c>
    </row>
    <row r="101" spans="1:11" ht="12.75">
      <c r="A101" s="194" t="s">
        <v>132</v>
      </c>
      <c r="B101" s="195"/>
      <c r="C101" s="195"/>
      <c r="D101" s="195"/>
      <c r="E101" s="195"/>
      <c r="F101" s="195"/>
      <c r="G101" s="195"/>
      <c r="H101" s="196"/>
      <c r="I101" s="1">
        <v>94</v>
      </c>
      <c r="J101" s="7"/>
      <c r="K101" s="7"/>
    </row>
    <row r="102" spans="1:11" ht="12.75">
      <c r="A102" s="194" t="s">
        <v>242</v>
      </c>
      <c r="B102" s="195"/>
      <c r="C102" s="195"/>
      <c r="D102" s="195"/>
      <c r="E102" s="195"/>
      <c r="F102" s="195"/>
      <c r="G102" s="195"/>
      <c r="H102" s="196"/>
      <c r="I102" s="1">
        <v>95</v>
      </c>
      <c r="J102" s="7">
        <v>21626259</v>
      </c>
      <c r="K102" s="7">
        <v>16026219</v>
      </c>
    </row>
    <row r="103" spans="1:11" ht="12.75">
      <c r="A103" s="194" t="s">
        <v>0</v>
      </c>
      <c r="B103" s="195"/>
      <c r="C103" s="195"/>
      <c r="D103" s="195"/>
      <c r="E103" s="195"/>
      <c r="F103" s="195"/>
      <c r="G103" s="195"/>
      <c r="H103" s="196"/>
      <c r="I103" s="1">
        <v>96</v>
      </c>
      <c r="J103" s="7">
        <v>43212559</v>
      </c>
      <c r="K103" s="7">
        <v>40068131</v>
      </c>
    </row>
    <row r="104" spans="1:11" ht="12.75">
      <c r="A104" s="194" t="s">
        <v>243</v>
      </c>
      <c r="B104" s="195"/>
      <c r="C104" s="195"/>
      <c r="D104" s="195"/>
      <c r="E104" s="195"/>
      <c r="F104" s="195"/>
      <c r="G104" s="195"/>
      <c r="H104" s="196"/>
      <c r="I104" s="1">
        <v>97</v>
      </c>
      <c r="J104" s="7">
        <v>930425</v>
      </c>
      <c r="K104" s="7">
        <v>539125</v>
      </c>
    </row>
    <row r="105" spans="1:11" ht="12.75">
      <c r="A105" s="194" t="s">
        <v>244</v>
      </c>
      <c r="B105" s="195"/>
      <c r="C105" s="195"/>
      <c r="D105" s="195"/>
      <c r="E105" s="195"/>
      <c r="F105" s="195"/>
      <c r="G105" s="195"/>
      <c r="H105" s="196"/>
      <c r="I105" s="1">
        <v>98</v>
      </c>
      <c r="J105" s="7">
        <v>25795754</v>
      </c>
      <c r="K105" s="7">
        <v>38466179</v>
      </c>
    </row>
    <row r="106" spans="1:11" ht="12.75">
      <c r="A106" s="194" t="s">
        <v>245</v>
      </c>
      <c r="B106" s="195"/>
      <c r="C106" s="195"/>
      <c r="D106" s="195"/>
      <c r="E106" s="195"/>
      <c r="F106" s="195"/>
      <c r="G106" s="195"/>
      <c r="H106" s="196"/>
      <c r="I106" s="1">
        <v>99</v>
      </c>
      <c r="J106" s="7">
        <v>514000</v>
      </c>
      <c r="K106" s="7">
        <v>1500000</v>
      </c>
    </row>
    <row r="107" spans="1:11" ht="12.75">
      <c r="A107" s="194" t="s">
        <v>94</v>
      </c>
      <c r="B107" s="195"/>
      <c r="C107" s="195"/>
      <c r="D107" s="195"/>
      <c r="E107" s="195"/>
      <c r="F107" s="195"/>
      <c r="G107" s="195"/>
      <c r="H107" s="196"/>
      <c r="I107" s="1">
        <v>100</v>
      </c>
      <c r="J107" s="7"/>
      <c r="K107" s="7"/>
    </row>
    <row r="108" spans="1:11" ht="12.75">
      <c r="A108" s="194" t="s">
        <v>95</v>
      </c>
      <c r="B108" s="195"/>
      <c r="C108" s="195"/>
      <c r="D108" s="195"/>
      <c r="E108" s="195"/>
      <c r="F108" s="195"/>
      <c r="G108" s="195"/>
      <c r="H108" s="196"/>
      <c r="I108" s="1">
        <v>101</v>
      </c>
      <c r="J108" s="7">
        <v>2318690</v>
      </c>
      <c r="K108" s="7">
        <v>2474375</v>
      </c>
    </row>
    <row r="109" spans="1:11" ht="12.75">
      <c r="A109" s="194" t="s">
        <v>96</v>
      </c>
      <c r="B109" s="195"/>
      <c r="C109" s="195"/>
      <c r="D109" s="195"/>
      <c r="E109" s="195"/>
      <c r="F109" s="195"/>
      <c r="G109" s="195"/>
      <c r="H109" s="196"/>
      <c r="I109" s="1">
        <v>102</v>
      </c>
      <c r="J109" s="7">
        <v>12839233</v>
      </c>
      <c r="K109" s="7">
        <v>23824761</v>
      </c>
    </row>
    <row r="110" spans="1:11" ht="12.75">
      <c r="A110" s="194" t="s">
        <v>99</v>
      </c>
      <c r="B110" s="195"/>
      <c r="C110" s="195"/>
      <c r="D110" s="195"/>
      <c r="E110" s="195"/>
      <c r="F110" s="195"/>
      <c r="G110" s="195"/>
      <c r="H110" s="196"/>
      <c r="I110" s="1">
        <v>103</v>
      </c>
      <c r="J110" s="7"/>
      <c r="K110" s="7"/>
    </row>
    <row r="111" spans="1:11" ht="12.75">
      <c r="A111" s="194" t="s">
        <v>97</v>
      </c>
      <c r="B111" s="195"/>
      <c r="C111" s="195"/>
      <c r="D111" s="195"/>
      <c r="E111" s="195"/>
      <c r="F111" s="195"/>
      <c r="G111" s="195"/>
      <c r="H111" s="196"/>
      <c r="I111" s="1">
        <v>104</v>
      </c>
      <c r="J111" s="7"/>
      <c r="K111" s="7"/>
    </row>
    <row r="112" spans="1:11" ht="12.75">
      <c r="A112" s="194" t="s">
        <v>98</v>
      </c>
      <c r="B112" s="195"/>
      <c r="C112" s="195"/>
      <c r="D112" s="195"/>
      <c r="E112" s="195"/>
      <c r="F112" s="195"/>
      <c r="G112" s="195"/>
      <c r="H112" s="196"/>
      <c r="I112" s="1">
        <v>105</v>
      </c>
      <c r="J112" s="7">
        <v>536522</v>
      </c>
      <c r="K112" s="7">
        <v>871176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461617</v>
      </c>
      <c r="K113" s="7">
        <v>461617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2">
        <f>J69+J86+J90+J100+J113</f>
        <v>331584448</v>
      </c>
      <c r="K114" s="52">
        <f>K69+K86+K90+K100+K113</f>
        <v>330633937</v>
      </c>
    </row>
    <row r="115" spans="1:11" ht="12.75">
      <c r="A115" s="183" t="s">
        <v>57</v>
      </c>
      <c r="B115" s="184"/>
      <c r="C115" s="184"/>
      <c r="D115" s="184"/>
      <c r="E115" s="184"/>
      <c r="F115" s="184"/>
      <c r="G115" s="184"/>
      <c r="H115" s="185"/>
      <c r="I115" s="2">
        <v>108</v>
      </c>
      <c r="J115" s="8"/>
      <c r="K115" s="8"/>
    </row>
    <row r="116" spans="1:11" ht="12.75">
      <c r="A116" s="186" t="s">
        <v>308</v>
      </c>
      <c r="B116" s="187"/>
      <c r="C116" s="187"/>
      <c r="D116" s="187"/>
      <c r="E116" s="187"/>
      <c r="F116" s="187"/>
      <c r="G116" s="187"/>
      <c r="H116" s="187"/>
      <c r="I116" s="188"/>
      <c r="J116" s="188"/>
      <c r="K116" s="189"/>
    </row>
    <row r="117" spans="1:11" ht="12.75">
      <c r="A117" s="190" t="s">
        <v>186</v>
      </c>
      <c r="B117" s="191"/>
      <c r="C117" s="191"/>
      <c r="D117" s="191"/>
      <c r="E117" s="191"/>
      <c r="F117" s="191"/>
      <c r="G117" s="191"/>
      <c r="H117" s="191"/>
      <c r="I117" s="192"/>
      <c r="J117" s="192"/>
      <c r="K117" s="193"/>
    </row>
    <row r="118" spans="1:11" ht="12.75">
      <c r="A118" s="194" t="s">
        <v>8</v>
      </c>
      <c r="B118" s="195"/>
      <c r="C118" s="195"/>
      <c r="D118" s="195"/>
      <c r="E118" s="195"/>
      <c r="F118" s="195"/>
      <c r="G118" s="195"/>
      <c r="H118" s="196"/>
      <c r="I118" s="1">
        <v>109</v>
      </c>
      <c r="J118" s="7"/>
      <c r="K118" s="7"/>
    </row>
    <row r="119" spans="1:11" ht="12.75">
      <c r="A119" s="200" t="s">
        <v>9</v>
      </c>
      <c r="B119" s="201"/>
      <c r="C119" s="201"/>
      <c r="D119" s="201"/>
      <c r="E119" s="201"/>
      <c r="F119" s="201"/>
      <c r="G119" s="201"/>
      <c r="H119" s="202"/>
      <c r="I119" s="4">
        <v>110</v>
      </c>
      <c r="J119" s="8"/>
      <c r="K119" s="8"/>
    </row>
    <row r="120" spans="1:11" ht="12.75">
      <c r="A120" s="203" t="s">
        <v>309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1:11" ht="12.75">
      <c r="A121" s="181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:K67 J72:K77 J79:K84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SheetLayoutView="110" zoomScalePageLayoutView="0" workbookViewId="0" topLeftCell="D1">
      <selection activeCell="O11" sqref="O11:O2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4" width="9.140625" style="51" customWidth="1"/>
    <col min="15" max="15" width="12.421875" style="51" customWidth="1"/>
    <col min="16" max="16" width="9.140625" style="51" customWidth="1"/>
    <col min="17" max="17" width="12.421875" style="51" customWidth="1"/>
    <col min="18" max="16384" width="9.140625" style="51" customWidth="1"/>
  </cols>
  <sheetData>
    <row r="1" spans="1:13" ht="12.75" customHeight="1">
      <c r="A1" s="218" t="s">
        <v>154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26" t="s">
        <v>344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2.75" customHeight="1">
      <c r="A3" s="240" t="s">
        <v>323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7" t="s">
        <v>278</v>
      </c>
      <c r="J4" s="242" t="s">
        <v>317</v>
      </c>
      <c r="K4" s="242"/>
      <c r="L4" s="242" t="s">
        <v>318</v>
      </c>
      <c r="M4" s="242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7"/>
      <c r="J5" s="59" t="s">
        <v>312</v>
      </c>
      <c r="K5" s="59" t="s">
        <v>313</v>
      </c>
      <c r="L5" s="59" t="s">
        <v>312</v>
      </c>
      <c r="M5" s="59" t="s">
        <v>313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0" t="s">
        <v>26</v>
      </c>
      <c r="B7" s="191"/>
      <c r="C7" s="191"/>
      <c r="D7" s="191"/>
      <c r="E7" s="191"/>
      <c r="F7" s="191"/>
      <c r="G7" s="191"/>
      <c r="H7" s="208"/>
      <c r="I7" s="3">
        <v>111</v>
      </c>
      <c r="J7" s="53">
        <f>SUM(J8:J9)</f>
        <v>134609079</v>
      </c>
      <c r="K7" s="53">
        <f>SUM(K8:K9)</f>
        <v>40392147</v>
      </c>
      <c r="L7" s="53">
        <f>SUM(L8:L9)</f>
        <v>128159157</v>
      </c>
      <c r="M7" s="53">
        <f>SUM(M8:M9)</f>
        <v>39718356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113080487</v>
      </c>
      <c r="K8" s="7">
        <f>J8-72860216</f>
        <v>40220271</v>
      </c>
      <c r="L8" s="7">
        <v>125537397</v>
      </c>
      <c r="M8" s="7">
        <f>L8-86798745</f>
        <v>38738652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21528592</v>
      </c>
      <c r="K9" s="7">
        <f>J9-21356716</f>
        <v>171876</v>
      </c>
      <c r="L9" s="7">
        <v>2621760</v>
      </c>
      <c r="M9" s="7">
        <f>L9-1642056</f>
        <v>979704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2">
        <f>J11+J12+J16+J20+J21+J22+J25+J26</f>
        <v>121189500</v>
      </c>
      <c r="K10" s="52">
        <f>K11+K12+K16+K20+K21+K22+K25+K26</f>
        <v>43684216</v>
      </c>
      <c r="L10" s="52">
        <f>L11+L12+L16+L20+L21+L22+L25+L26</f>
        <v>133699553</v>
      </c>
      <c r="M10" s="52">
        <f>M11+M12+M16+M20+M21+M22+M25+M26</f>
        <v>42525660</v>
      </c>
    </row>
    <row r="11" spans="1:15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13884945</v>
      </c>
      <c r="K11" s="7">
        <f>J11-4324840</f>
        <v>9560105</v>
      </c>
      <c r="L11" s="7">
        <v>10466250</v>
      </c>
      <c r="M11" s="7">
        <f>L11-7370720</f>
        <v>3095530</v>
      </c>
      <c r="O11" s="115"/>
    </row>
    <row r="12" spans="1:15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2">
        <f>SUM(J13:J15)</f>
        <v>66235409</v>
      </c>
      <c r="K12" s="52">
        <f>SUM(K13:K15)</f>
        <v>20776535</v>
      </c>
      <c r="L12" s="52">
        <f>SUM(L13:L15)</f>
        <v>82260049</v>
      </c>
      <c r="M12" s="52">
        <f>SUM(M13:M15)</f>
        <v>25835390</v>
      </c>
      <c r="O12" s="115"/>
    </row>
    <row r="13" spans="1:15" ht="12.75">
      <c r="A13" s="194" t="s">
        <v>146</v>
      </c>
      <c r="B13" s="195"/>
      <c r="C13" s="195"/>
      <c r="D13" s="195"/>
      <c r="E13" s="195"/>
      <c r="F13" s="195"/>
      <c r="G13" s="195"/>
      <c r="H13" s="196"/>
      <c r="I13" s="1">
        <v>117</v>
      </c>
      <c r="J13" s="7">
        <v>42985299</v>
      </c>
      <c r="K13" s="7">
        <f>J13-30410456</f>
        <v>12574843</v>
      </c>
      <c r="L13" s="7">
        <v>50321003</v>
      </c>
      <c r="M13" s="7">
        <f>L13-36440287</f>
        <v>13880716</v>
      </c>
      <c r="O13" s="115"/>
    </row>
    <row r="14" spans="1:15" ht="12.75">
      <c r="A14" s="194" t="s">
        <v>147</v>
      </c>
      <c r="B14" s="195"/>
      <c r="C14" s="195"/>
      <c r="D14" s="195"/>
      <c r="E14" s="195"/>
      <c r="F14" s="195"/>
      <c r="G14" s="195"/>
      <c r="H14" s="196"/>
      <c r="I14" s="1">
        <v>118</v>
      </c>
      <c r="J14" s="7">
        <v>12841097</v>
      </c>
      <c r="K14" s="7">
        <f>J14-8332535</f>
        <v>4508562</v>
      </c>
      <c r="L14" s="7">
        <v>20668250</v>
      </c>
      <c r="M14" s="7">
        <f>L14-13628650</f>
        <v>7039600</v>
      </c>
      <c r="O14" s="115"/>
    </row>
    <row r="15" spans="1:15" ht="12.75">
      <c r="A15" s="194" t="s">
        <v>61</v>
      </c>
      <c r="B15" s="195"/>
      <c r="C15" s="195"/>
      <c r="D15" s="195"/>
      <c r="E15" s="195"/>
      <c r="F15" s="195"/>
      <c r="G15" s="195"/>
      <c r="H15" s="196"/>
      <c r="I15" s="1">
        <v>119</v>
      </c>
      <c r="J15" s="7">
        <v>10409013</v>
      </c>
      <c r="K15" s="7">
        <f>J15-6715883</f>
        <v>3693130</v>
      </c>
      <c r="L15" s="7">
        <v>11270796</v>
      </c>
      <c r="M15" s="7">
        <f>L15-6355722</f>
        <v>4915074</v>
      </c>
      <c r="O15" s="115"/>
    </row>
    <row r="16" spans="1:15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2">
        <f>SUM(J17:J19)</f>
        <v>25563097</v>
      </c>
      <c r="K16" s="52">
        <f>SUM(K17:K19)</f>
        <v>8692435</v>
      </c>
      <c r="L16" s="52">
        <f>SUM(L17:L19)</f>
        <v>27743935</v>
      </c>
      <c r="M16" s="52">
        <f>SUM(M17:M19)</f>
        <v>9277734</v>
      </c>
      <c r="O16" s="115"/>
    </row>
    <row r="17" spans="1:15" ht="12.75">
      <c r="A17" s="194" t="s">
        <v>62</v>
      </c>
      <c r="B17" s="195"/>
      <c r="C17" s="195"/>
      <c r="D17" s="195"/>
      <c r="E17" s="195"/>
      <c r="F17" s="195"/>
      <c r="G17" s="195"/>
      <c r="H17" s="196"/>
      <c r="I17" s="1">
        <v>121</v>
      </c>
      <c r="J17" s="7">
        <v>16078112</v>
      </c>
      <c r="K17" s="7">
        <f>J17-10591756</f>
        <v>5486356</v>
      </c>
      <c r="L17" s="7">
        <v>17414153</v>
      </c>
      <c r="M17" s="7">
        <f>L17-11589627</f>
        <v>5824526</v>
      </c>
      <c r="O17" s="115"/>
    </row>
    <row r="18" spans="1:15" ht="12.75">
      <c r="A18" s="194" t="s">
        <v>63</v>
      </c>
      <c r="B18" s="195"/>
      <c r="C18" s="195"/>
      <c r="D18" s="195"/>
      <c r="E18" s="195"/>
      <c r="F18" s="195"/>
      <c r="G18" s="195"/>
      <c r="H18" s="196"/>
      <c r="I18" s="1">
        <v>122</v>
      </c>
      <c r="J18" s="7">
        <v>5733511</v>
      </c>
      <c r="K18" s="7">
        <f>J18-3803114</f>
        <v>1930397</v>
      </c>
      <c r="L18" s="7">
        <v>6256317</v>
      </c>
      <c r="M18" s="7">
        <f>L18-4164688</f>
        <v>2091629</v>
      </c>
      <c r="O18" s="115"/>
    </row>
    <row r="19" spans="1:15" ht="12.75">
      <c r="A19" s="194" t="s">
        <v>64</v>
      </c>
      <c r="B19" s="195"/>
      <c r="C19" s="195"/>
      <c r="D19" s="195"/>
      <c r="E19" s="195"/>
      <c r="F19" s="195"/>
      <c r="G19" s="195"/>
      <c r="H19" s="196"/>
      <c r="I19" s="1">
        <v>123</v>
      </c>
      <c r="J19" s="7">
        <v>3751474</v>
      </c>
      <c r="K19" s="7">
        <f>J19-2475792</f>
        <v>1275682</v>
      </c>
      <c r="L19" s="7">
        <v>4073465</v>
      </c>
      <c r="M19" s="7">
        <f>L19-2711886</f>
        <v>1361579</v>
      </c>
      <c r="O19" s="115"/>
    </row>
    <row r="20" spans="1:15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9430404</v>
      </c>
      <c r="K20" s="7">
        <f>J20-6286936</f>
        <v>3143468</v>
      </c>
      <c r="L20" s="7">
        <v>7410533</v>
      </c>
      <c r="M20" s="7">
        <f>L20-4940355</f>
        <v>2470178</v>
      </c>
      <c r="O20" s="115"/>
    </row>
    <row r="21" spans="1:15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6075645</v>
      </c>
      <c r="K21" s="7">
        <f>J21-4563972</f>
        <v>1511673</v>
      </c>
      <c r="L21" s="7">
        <v>5818786</v>
      </c>
      <c r="M21" s="7">
        <f>L21-3971958</f>
        <v>1846828</v>
      </c>
      <c r="O21" s="115"/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194" t="s">
        <v>137</v>
      </c>
      <c r="B23" s="195"/>
      <c r="C23" s="195"/>
      <c r="D23" s="195"/>
      <c r="E23" s="195"/>
      <c r="F23" s="195"/>
      <c r="G23" s="195"/>
      <c r="H23" s="196"/>
      <c r="I23" s="1">
        <v>127</v>
      </c>
      <c r="J23" s="7"/>
      <c r="K23" s="7"/>
      <c r="L23" s="7"/>
      <c r="M23" s="7"/>
    </row>
    <row r="24" spans="1:13" ht="12.75">
      <c r="A24" s="194" t="s">
        <v>138</v>
      </c>
      <c r="B24" s="195"/>
      <c r="C24" s="195"/>
      <c r="D24" s="195"/>
      <c r="E24" s="195"/>
      <c r="F24" s="195"/>
      <c r="G24" s="195"/>
      <c r="H24" s="196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212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2">
        <f>SUM(J28:J32)</f>
        <v>4544473</v>
      </c>
      <c r="K27" s="52">
        <f>SUM(K28:K32)</f>
        <v>150481</v>
      </c>
      <c r="L27" s="52">
        <f>SUM(L28:L32)</f>
        <v>1782809</v>
      </c>
      <c r="M27" s="52">
        <f>SUM(M28:M32)</f>
        <v>372388</v>
      </c>
    </row>
    <row r="28" spans="1:13" ht="12.75">
      <c r="A28" s="197" t="s">
        <v>226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1013514</v>
      </c>
      <c r="K29" s="7">
        <v>150481</v>
      </c>
      <c r="L29" s="7">
        <v>1782809</v>
      </c>
      <c r="M29" s="7">
        <f>L29-1410421</f>
        <v>372388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3530959</v>
      </c>
      <c r="K30" s="7"/>
      <c r="L30" s="7"/>
      <c r="M30" s="7"/>
    </row>
    <row r="31" spans="1:13" ht="12.75">
      <c r="A31" s="197" t="s">
        <v>222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213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2">
        <f>SUM(J34:J37)</f>
        <v>17736630</v>
      </c>
      <c r="K33" s="52">
        <f>SUM(K34:K37)</f>
        <v>7094781</v>
      </c>
      <c r="L33" s="52">
        <f>SUM(L34:L37)</f>
        <v>17340233</v>
      </c>
      <c r="M33" s="52">
        <f>SUM(M34:M37)</f>
        <v>8195835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17736630</v>
      </c>
      <c r="K35" s="7">
        <v>7094781</v>
      </c>
      <c r="L35" s="7">
        <v>17340233</v>
      </c>
      <c r="M35" s="7">
        <f>L35-9144398</f>
        <v>8195835</v>
      </c>
    </row>
    <row r="36" spans="1:13" ht="12.75">
      <c r="A36" s="197" t="s">
        <v>223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224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225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5" ht="12.75">
      <c r="A42" s="197" t="s">
        <v>214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2">
        <f>J7+J27+J38+J40</f>
        <v>139153552</v>
      </c>
      <c r="K42" s="52">
        <f>K7+K27+K38+K40</f>
        <v>40542628</v>
      </c>
      <c r="L42" s="52">
        <f>L7+L27+L38+L40</f>
        <v>129941966</v>
      </c>
      <c r="M42" s="52">
        <f>M7+M27+M38+M40</f>
        <v>40090744</v>
      </c>
      <c r="O42" s="115"/>
    </row>
    <row r="43" spans="1:15" ht="12.75">
      <c r="A43" s="197" t="s">
        <v>215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2">
        <f>J10+J33+J39+J41</f>
        <v>138926130</v>
      </c>
      <c r="K43" s="52">
        <f>K10+K33+K39+K41</f>
        <v>50778997</v>
      </c>
      <c r="L43" s="52">
        <f>L10+L33+L39+L41</f>
        <v>151039786</v>
      </c>
      <c r="M43" s="52">
        <f>M10+M33+M39+M41</f>
        <v>50721495</v>
      </c>
      <c r="O43" s="115"/>
    </row>
    <row r="44" spans="1:13" ht="12.75">
      <c r="A44" s="197" t="s">
        <v>235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2">
        <f>J42-J43</f>
        <v>227422</v>
      </c>
      <c r="K44" s="52">
        <f>K42-K43</f>
        <v>-10236369</v>
      </c>
      <c r="L44" s="52">
        <f>L42-L43</f>
        <v>-21097820</v>
      </c>
      <c r="M44" s="52">
        <f>M42-M43</f>
        <v>-10630751</v>
      </c>
    </row>
    <row r="45" spans="1:13" ht="12.75">
      <c r="A45" s="205" t="s">
        <v>217</v>
      </c>
      <c r="B45" s="206"/>
      <c r="C45" s="206"/>
      <c r="D45" s="206"/>
      <c r="E45" s="206"/>
      <c r="F45" s="206"/>
      <c r="G45" s="206"/>
      <c r="H45" s="207"/>
      <c r="I45" s="1">
        <v>149</v>
      </c>
      <c r="J45" s="52">
        <f>IF(J42&gt;J43,J42-J43,0)</f>
        <v>227422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05" t="s">
        <v>218</v>
      </c>
      <c r="B46" s="206"/>
      <c r="C46" s="206"/>
      <c r="D46" s="206"/>
      <c r="E46" s="206"/>
      <c r="F46" s="206"/>
      <c r="G46" s="206"/>
      <c r="H46" s="207"/>
      <c r="I46" s="1">
        <v>150</v>
      </c>
      <c r="J46" s="52">
        <f>IF(J43&gt;J42,J43-J42,0)</f>
        <v>0</v>
      </c>
      <c r="K46" s="52">
        <f>IF(K43&gt;K42,K43-K42,0)</f>
        <v>10236369</v>
      </c>
      <c r="L46" s="52">
        <f>IF(L43&gt;L42,L43-L42,0)</f>
        <v>21097820</v>
      </c>
      <c r="M46" s="52">
        <f>IF(M43&gt;M42,M43-M42,0)</f>
        <v>10630751</v>
      </c>
    </row>
    <row r="47" spans="1:13" ht="12.75">
      <c r="A47" s="197" t="s">
        <v>216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236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2">
        <f>J44-J47</f>
        <v>227422</v>
      </c>
      <c r="K48" s="52">
        <f>K44-K47</f>
        <v>-10236369</v>
      </c>
      <c r="L48" s="52">
        <f>L44-L47</f>
        <v>-21097820</v>
      </c>
      <c r="M48" s="52">
        <f>M44-M47</f>
        <v>-10630751</v>
      </c>
    </row>
    <row r="49" spans="1:13" ht="12.75">
      <c r="A49" s="205" t="s">
        <v>192</v>
      </c>
      <c r="B49" s="206"/>
      <c r="C49" s="206"/>
      <c r="D49" s="206"/>
      <c r="E49" s="206"/>
      <c r="F49" s="206"/>
      <c r="G49" s="206"/>
      <c r="H49" s="207"/>
      <c r="I49" s="1">
        <v>153</v>
      </c>
      <c r="J49" s="52">
        <f>IF(J48&gt;0,J48,0)</f>
        <v>227422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37" t="s">
        <v>219</v>
      </c>
      <c r="B50" s="238"/>
      <c r="C50" s="238"/>
      <c r="D50" s="238"/>
      <c r="E50" s="238"/>
      <c r="F50" s="238"/>
      <c r="G50" s="238"/>
      <c r="H50" s="239"/>
      <c r="I50" s="2">
        <v>154</v>
      </c>
      <c r="J50" s="60">
        <f>IF(J48&lt;0,-J48,0)</f>
        <v>0</v>
      </c>
      <c r="K50" s="60">
        <f>IF(K48&lt;0,-K48,0)</f>
        <v>10236369</v>
      </c>
      <c r="L50" s="60">
        <f>IF(L48&lt;0,-L48,0)</f>
        <v>21097820</v>
      </c>
      <c r="M50" s="60">
        <f>IF(M48&lt;0,-M48,0)</f>
        <v>10630751</v>
      </c>
    </row>
    <row r="51" spans="1:13" ht="12.75" customHeight="1">
      <c r="A51" s="186" t="s">
        <v>310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</row>
    <row r="52" spans="1:13" ht="12.75" customHeight="1">
      <c r="A52" s="190" t="s">
        <v>187</v>
      </c>
      <c r="B52" s="191"/>
      <c r="C52" s="191"/>
      <c r="D52" s="191"/>
      <c r="E52" s="191"/>
      <c r="F52" s="191"/>
      <c r="G52" s="191"/>
      <c r="H52" s="191"/>
      <c r="I52" s="54"/>
      <c r="J52" s="54"/>
      <c r="K52" s="54"/>
      <c r="L52" s="54"/>
      <c r="M52" s="61"/>
    </row>
    <row r="53" spans="1:13" ht="12.75">
      <c r="A53" s="234" t="s">
        <v>233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 ht="12.75">
      <c r="A54" s="234" t="s">
        <v>234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186" t="s">
        <v>189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</row>
    <row r="56" spans="1:13" ht="12.75">
      <c r="A56" s="190" t="s">
        <v>203</v>
      </c>
      <c r="B56" s="191"/>
      <c r="C56" s="191"/>
      <c r="D56" s="191"/>
      <c r="E56" s="191"/>
      <c r="F56" s="191"/>
      <c r="G56" s="191"/>
      <c r="H56" s="208"/>
      <c r="I56" s="9">
        <v>157</v>
      </c>
      <c r="J56" s="6">
        <f>+J48</f>
        <v>227422</v>
      </c>
      <c r="K56" s="6">
        <f>+K48</f>
        <v>-10236369</v>
      </c>
      <c r="L56" s="6">
        <f>+L48</f>
        <v>-21097820</v>
      </c>
      <c r="M56" s="6">
        <f>+M48</f>
        <v>-10630751</v>
      </c>
    </row>
    <row r="57" spans="1:13" ht="12.75">
      <c r="A57" s="197" t="s">
        <v>220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2"/>
      <c r="K57" s="52"/>
      <c r="L57" s="52"/>
      <c r="M57" s="52"/>
    </row>
    <row r="58" spans="1:13" ht="12.75">
      <c r="A58" s="197" t="s">
        <v>227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228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229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230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231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232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221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2"/>
      <c r="K66" s="52"/>
      <c r="L66" s="52"/>
      <c r="M66" s="52"/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0"/>
      <c r="K67" s="60"/>
      <c r="L67" s="60"/>
      <c r="M67" s="60"/>
    </row>
    <row r="68" spans="1:13" ht="12.75" customHeight="1">
      <c r="A68" s="230" t="s">
        <v>311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</row>
    <row r="69" spans="1:13" ht="12.75" customHeight="1">
      <c r="A69" s="232" t="s">
        <v>188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</row>
    <row r="70" spans="1:13" ht="12.75">
      <c r="A70" s="234" t="s">
        <v>233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 ht="12.75">
      <c r="A71" s="227" t="s">
        <v>234</v>
      </c>
      <c r="B71" s="228"/>
      <c r="C71" s="228"/>
      <c r="D71" s="228"/>
      <c r="E71" s="228"/>
      <c r="F71" s="228"/>
      <c r="G71" s="228"/>
      <c r="H71" s="22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J70:M71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4" sqref="K54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9" t="s">
        <v>164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343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6" t="s">
        <v>323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3.25">
      <c r="A4" s="251" t="s">
        <v>59</v>
      </c>
      <c r="B4" s="251"/>
      <c r="C4" s="251"/>
      <c r="D4" s="251"/>
      <c r="E4" s="251"/>
      <c r="F4" s="251"/>
      <c r="G4" s="251"/>
      <c r="H4" s="251"/>
      <c r="I4" s="65" t="s">
        <v>278</v>
      </c>
      <c r="J4" s="66" t="s">
        <v>317</v>
      </c>
      <c r="K4" s="66" t="s">
        <v>318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67">
        <v>2</v>
      </c>
      <c r="J5" s="68" t="s">
        <v>281</v>
      </c>
      <c r="K5" s="68" t="s">
        <v>282</v>
      </c>
    </row>
    <row r="6" spans="1:11" ht="12.75">
      <c r="A6" s="186" t="s">
        <v>156</v>
      </c>
      <c r="B6" s="187"/>
      <c r="C6" s="187"/>
      <c r="D6" s="187"/>
      <c r="E6" s="187"/>
      <c r="F6" s="187"/>
      <c r="G6" s="187"/>
      <c r="H6" s="187"/>
      <c r="I6" s="243"/>
      <c r="J6" s="243"/>
      <c r="K6" s="244"/>
    </row>
    <row r="7" spans="1:11" ht="12.75">
      <c r="A7" s="194" t="s">
        <v>40</v>
      </c>
      <c r="B7" s="195"/>
      <c r="C7" s="195"/>
      <c r="D7" s="195"/>
      <c r="E7" s="195"/>
      <c r="F7" s="195"/>
      <c r="G7" s="195"/>
      <c r="H7" s="195"/>
      <c r="I7" s="1">
        <v>1</v>
      </c>
      <c r="J7" s="5">
        <v>227422</v>
      </c>
      <c r="K7" s="7">
        <v>-21097820</v>
      </c>
    </row>
    <row r="8" spans="1:11" ht="12.75">
      <c r="A8" s="194" t="s">
        <v>41</v>
      </c>
      <c r="B8" s="195"/>
      <c r="C8" s="195"/>
      <c r="D8" s="195"/>
      <c r="E8" s="195"/>
      <c r="F8" s="195"/>
      <c r="G8" s="195"/>
      <c r="H8" s="195"/>
      <c r="I8" s="1">
        <v>2</v>
      </c>
      <c r="J8" s="5">
        <v>9430404</v>
      </c>
      <c r="K8" s="7">
        <v>7410533</v>
      </c>
    </row>
    <row r="9" spans="1:11" ht="12.75">
      <c r="A9" s="194" t="s">
        <v>42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>
        <v>25132292</v>
      </c>
    </row>
    <row r="10" spans="1:11" ht="12.75">
      <c r="A10" s="194" t="s">
        <v>43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>
        <v>92579</v>
      </c>
    </row>
    <row r="11" spans="1:11" ht="12.75">
      <c r="A11" s="194" t="s">
        <v>44</v>
      </c>
      <c r="B11" s="195"/>
      <c r="C11" s="195"/>
      <c r="D11" s="195"/>
      <c r="E11" s="195"/>
      <c r="F11" s="195"/>
      <c r="G11" s="195"/>
      <c r="H11" s="195"/>
      <c r="I11" s="1">
        <v>5</v>
      </c>
      <c r="J11" s="5">
        <v>16360184</v>
      </c>
      <c r="K11" s="7">
        <v>12068593</v>
      </c>
    </row>
    <row r="12" spans="1:11" ht="12.75">
      <c r="A12" s="194" t="s">
        <v>51</v>
      </c>
      <c r="B12" s="195"/>
      <c r="C12" s="195"/>
      <c r="D12" s="195"/>
      <c r="E12" s="195"/>
      <c r="F12" s="195"/>
      <c r="G12" s="195"/>
      <c r="H12" s="195"/>
      <c r="I12" s="1">
        <v>6</v>
      </c>
      <c r="J12" s="5">
        <v>3207237</v>
      </c>
      <c r="K12" s="7">
        <v>10453457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3">
        <f>SUM(J7:J12)</f>
        <v>29225247</v>
      </c>
      <c r="K13" s="52">
        <f>SUM(K7:K12)</f>
        <v>34059634</v>
      </c>
    </row>
    <row r="14" spans="1:11" ht="12.75">
      <c r="A14" s="194" t="s">
        <v>52</v>
      </c>
      <c r="B14" s="195"/>
      <c r="C14" s="195"/>
      <c r="D14" s="195"/>
      <c r="E14" s="195"/>
      <c r="F14" s="195"/>
      <c r="G14" s="195"/>
      <c r="H14" s="195"/>
      <c r="I14" s="1">
        <v>8</v>
      </c>
      <c r="J14" s="5">
        <v>30612718</v>
      </c>
      <c r="K14" s="7">
        <v>391300</v>
      </c>
    </row>
    <row r="15" spans="1:11" ht="12.75">
      <c r="A15" s="194" t="s">
        <v>53</v>
      </c>
      <c r="B15" s="195"/>
      <c r="C15" s="195"/>
      <c r="D15" s="195"/>
      <c r="E15" s="195"/>
      <c r="F15" s="195"/>
      <c r="G15" s="195"/>
      <c r="H15" s="195"/>
      <c r="I15" s="1">
        <v>9</v>
      </c>
      <c r="J15" s="5">
        <v>2795223</v>
      </c>
      <c r="K15" s="7">
        <v>27072793</v>
      </c>
    </row>
    <row r="16" spans="1:11" ht="12.75">
      <c r="A16" s="194" t="s">
        <v>54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 ht="12.75">
      <c r="A17" s="194" t="s">
        <v>55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>
        <v>10301571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3">
        <f>SUM(J14:J17)</f>
        <v>33407941</v>
      </c>
      <c r="K18" s="52">
        <f>SUM(K14:K17)</f>
        <v>37765664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3">
        <f>IF(J13&gt;J18,J13-J18,0)</f>
        <v>0</v>
      </c>
      <c r="K19" s="110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109">
        <f>IF(J18&gt;J13,J18-J13,0)</f>
        <v>4182694</v>
      </c>
      <c r="K20" s="110">
        <f>IF(K18&gt;K13,K18-K13,0)</f>
        <v>3706030</v>
      </c>
    </row>
    <row r="21" spans="1:11" ht="12.75">
      <c r="A21" s="186" t="s">
        <v>159</v>
      </c>
      <c r="B21" s="187"/>
      <c r="C21" s="187"/>
      <c r="D21" s="187"/>
      <c r="E21" s="187"/>
      <c r="F21" s="187"/>
      <c r="G21" s="187"/>
      <c r="H21" s="187"/>
      <c r="I21" s="243"/>
      <c r="J21" s="243"/>
      <c r="K21" s="244"/>
    </row>
    <row r="22" spans="1:11" ht="12.75">
      <c r="A22" s="194" t="s">
        <v>178</v>
      </c>
      <c r="B22" s="195"/>
      <c r="C22" s="195"/>
      <c r="D22" s="195"/>
      <c r="E22" s="195"/>
      <c r="F22" s="195"/>
      <c r="G22" s="195"/>
      <c r="H22" s="195"/>
      <c r="I22" s="1">
        <v>15</v>
      </c>
      <c r="J22" s="5"/>
      <c r="K22" s="7">
        <v>0</v>
      </c>
    </row>
    <row r="23" spans="1:11" ht="12.75">
      <c r="A23" s="194" t="s">
        <v>179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>
        <v>1904645</v>
      </c>
      <c r="K23" s="7"/>
    </row>
    <row r="24" spans="1:11" ht="12.75">
      <c r="A24" s="194" t="s">
        <v>180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ht="12.75">
      <c r="A25" s="194" t="s">
        <v>181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>
        <v>0</v>
      </c>
      <c r="K25" s="7">
        <v>0</v>
      </c>
    </row>
    <row r="26" spans="1:11" ht="12.75">
      <c r="A26" s="194" t="s">
        <v>182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3">
        <f>SUM(J22:J26)</f>
        <v>1904645</v>
      </c>
      <c r="K27" s="52"/>
    </row>
    <row r="28" spans="1:11" ht="12.75">
      <c r="A28" s="194" t="s">
        <v>115</v>
      </c>
      <c r="B28" s="195"/>
      <c r="C28" s="195"/>
      <c r="D28" s="195"/>
      <c r="E28" s="195"/>
      <c r="F28" s="195"/>
      <c r="G28" s="195"/>
      <c r="H28" s="195"/>
      <c r="I28" s="1">
        <v>21</v>
      </c>
      <c r="J28" s="5">
        <v>260472</v>
      </c>
      <c r="K28" s="7">
        <v>1179950</v>
      </c>
    </row>
    <row r="29" spans="1:11" ht="12.75">
      <c r="A29" s="194" t="s">
        <v>116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ht="12.75">
      <c r="A30" s="194" t="s">
        <v>16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>
        <v>994303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3">
        <f>SUM(J28:J30)</f>
        <v>260472</v>
      </c>
      <c r="K31" s="52">
        <f>SUM(K28:K30)</f>
        <v>2174253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109">
        <f>IF(J27&gt;J31,J27-J31,0)</f>
        <v>1644173</v>
      </c>
      <c r="K32" s="110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3">
        <f>IF(J31&gt;J27,J31-J27,0)</f>
        <v>0</v>
      </c>
      <c r="K33" s="110">
        <f>IF(K31&gt;K27,K31-K27,0)</f>
        <v>2174253</v>
      </c>
    </row>
    <row r="34" spans="1:11" ht="12.75">
      <c r="A34" s="186" t="s">
        <v>160</v>
      </c>
      <c r="B34" s="187"/>
      <c r="C34" s="187"/>
      <c r="D34" s="187"/>
      <c r="E34" s="187"/>
      <c r="F34" s="187"/>
      <c r="G34" s="187"/>
      <c r="H34" s="187"/>
      <c r="I34" s="243"/>
      <c r="J34" s="243"/>
      <c r="K34" s="244"/>
    </row>
    <row r="35" spans="1:11" ht="12.75">
      <c r="A35" s="194" t="s">
        <v>174</v>
      </c>
      <c r="B35" s="195"/>
      <c r="C35" s="195"/>
      <c r="D35" s="195"/>
      <c r="E35" s="195"/>
      <c r="F35" s="195"/>
      <c r="G35" s="195"/>
      <c r="H35" s="195"/>
      <c r="I35" s="1">
        <v>27</v>
      </c>
      <c r="J35" s="5"/>
      <c r="K35" s="7"/>
    </row>
    <row r="36" spans="1:11" ht="12.75">
      <c r="A36" s="194" t="s">
        <v>29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>
        <v>5027291</v>
      </c>
      <c r="K36" s="7">
        <v>8000628</v>
      </c>
    </row>
    <row r="37" spans="1:11" ht="12.75">
      <c r="A37" s="194" t="s">
        <v>30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3">
        <f>SUM(J35:J37)</f>
        <v>5027291</v>
      </c>
      <c r="K38" s="63">
        <f>SUM(K35:K37)</f>
        <v>8000628</v>
      </c>
    </row>
    <row r="39" spans="1:11" ht="12.75">
      <c r="A39" s="194" t="s">
        <v>31</v>
      </c>
      <c r="B39" s="195"/>
      <c r="C39" s="195"/>
      <c r="D39" s="195"/>
      <c r="E39" s="195"/>
      <c r="F39" s="195"/>
      <c r="G39" s="195"/>
      <c r="H39" s="195"/>
      <c r="I39" s="1">
        <v>31</v>
      </c>
      <c r="J39" s="5">
        <v>5604114</v>
      </c>
      <c r="K39" s="7">
        <v>4011703</v>
      </c>
    </row>
    <row r="40" spans="1:11" ht="12.75">
      <c r="A40" s="194" t="s">
        <v>32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>
        <v>0</v>
      </c>
      <c r="K40" s="7">
        <v>0</v>
      </c>
    </row>
    <row r="41" spans="1:11" ht="12.75">
      <c r="A41" s="194" t="s">
        <v>33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>
        <v>0</v>
      </c>
      <c r="K41" s="7"/>
    </row>
    <row r="42" spans="1:11" ht="12.75">
      <c r="A42" s="194" t="s">
        <v>34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>
        <v>0</v>
      </c>
      <c r="K42" s="7">
        <v>0</v>
      </c>
    </row>
    <row r="43" spans="1:11" ht="12.75">
      <c r="A43" s="194" t="s">
        <v>35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>
        <v>0</v>
      </c>
      <c r="K43" s="7">
        <v>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3">
        <f>SUM(J39:J43)</f>
        <v>5604114</v>
      </c>
      <c r="K44" s="63">
        <f>SUM(K39:K43)</f>
        <v>4011703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3">
        <f>IF(J38&gt;J44,J38-J44,0)</f>
        <v>0</v>
      </c>
      <c r="K45" s="52">
        <f>IF(K38&gt;K44,K38-K44,0)</f>
        <v>3988925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3">
        <v>576823</v>
      </c>
      <c r="K46" s="52">
        <f>IF(K44&gt;K38,K44-K38,0)</f>
        <v>0</v>
      </c>
    </row>
    <row r="47" spans="1:11" ht="12.75">
      <c r="A47" s="194" t="s">
        <v>70</v>
      </c>
      <c r="B47" s="195"/>
      <c r="C47" s="195"/>
      <c r="D47" s="195"/>
      <c r="E47" s="195"/>
      <c r="F47" s="195"/>
      <c r="G47" s="195"/>
      <c r="H47" s="195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194" t="s">
        <v>71</v>
      </c>
      <c r="B48" s="195"/>
      <c r="C48" s="195"/>
      <c r="D48" s="195"/>
      <c r="E48" s="195"/>
      <c r="F48" s="195"/>
      <c r="G48" s="195"/>
      <c r="H48" s="195"/>
      <c r="I48" s="1">
        <v>40</v>
      </c>
      <c r="J48" s="109">
        <f>IF(J20-J19+J33-J32+J46-J45&gt;0,J20-J19+J33-J32+J46-J45,0)</f>
        <v>3115344</v>
      </c>
      <c r="K48" s="110">
        <f>IF(K20-K19+K33-K32+K46-K45&gt;0,K20-K19+K33-K32+K46-K45,0)</f>
        <v>1891358</v>
      </c>
    </row>
    <row r="49" spans="1:11" ht="12.75">
      <c r="A49" s="194" t="s">
        <v>161</v>
      </c>
      <c r="B49" s="195"/>
      <c r="C49" s="195"/>
      <c r="D49" s="195"/>
      <c r="E49" s="195"/>
      <c r="F49" s="195"/>
      <c r="G49" s="195"/>
      <c r="H49" s="195"/>
      <c r="I49" s="1">
        <v>41</v>
      </c>
      <c r="J49" s="112">
        <v>3467588</v>
      </c>
      <c r="K49" s="113">
        <v>2450570</v>
      </c>
    </row>
    <row r="50" spans="1:11" ht="12.75">
      <c r="A50" s="194" t="s">
        <v>175</v>
      </c>
      <c r="B50" s="195"/>
      <c r="C50" s="195"/>
      <c r="D50" s="195"/>
      <c r="E50" s="195"/>
      <c r="F50" s="195"/>
      <c r="G50" s="195"/>
      <c r="H50" s="195"/>
      <c r="I50" s="1">
        <v>42</v>
      </c>
      <c r="J50" s="112"/>
      <c r="K50" s="113"/>
    </row>
    <row r="51" spans="1:11" ht="12.75">
      <c r="A51" s="194" t="s">
        <v>176</v>
      </c>
      <c r="B51" s="195"/>
      <c r="C51" s="195"/>
      <c r="D51" s="195"/>
      <c r="E51" s="195"/>
      <c r="F51" s="195"/>
      <c r="G51" s="195"/>
      <c r="H51" s="195"/>
      <c r="I51" s="1">
        <v>43</v>
      </c>
      <c r="J51" s="112">
        <f>J48</f>
        <v>3115344</v>
      </c>
      <c r="K51" s="113">
        <f>K48</f>
        <v>1891358</v>
      </c>
    </row>
    <row r="52" spans="1:11" ht="12.75">
      <c r="A52" s="200" t="s">
        <v>177</v>
      </c>
      <c r="B52" s="201"/>
      <c r="C52" s="201"/>
      <c r="D52" s="201"/>
      <c r="E52" s="201"/>
      <c r="F52" s="201"/>
      <c r="G52" s="201"/>
      <c r="H52" s="201"/>
      <c r="I52" s="4">
        <v>44</v>
      </c>
      <c r="J52" s="111">
        <f>J49+J50-J51</f>
        <v>352244</v>
      </c>
      <c r="K52" s="114">
        <f>K49+K50-K51</f>
        <v>559212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44:K48 J27:K27 J13:K13 J38:K38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9" t="s">
        <v>197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7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33.75">
      <c r="A4" s="251" t="s">
        <v>59</v>
      </c>
      <c r="B4" s="251"/>
      <c r="C4" s="251"/>
      <c r="D4" s="251"/>
      <c r="E4" s="251"/>
      <c r="F4" s="251"/>
      <c r="G4" s="251"/>
      <c r="H4" s="251"/>
      <c r="I4" s="65" t="s">
        <v>278</v>
      </c>
      <c r="J4" s="66" t="s">
        <v>317</v>
      </c>
      <c r="K4" s="66" t="s">
        <v>318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71">
        <v>2</v>
      </c>
      <c r="J5" s="72" t="s">
        <v>281</v>
      </c>
      <c r="K5" s="72" t="s">
        <v>282</v>
      </c>
    </row>
    <row r="6" spans="1:11" ht="12.75">
      <c r="A6" s="186" t="s">
        <v>156</v>
      </c>
      <c r="B6" s="187"/>
      <c r="C6" s="187"/>
      <c r="D6" s="187"/>
      <c r="E6" s="187"/>
      <c r="F6" s="187"/>
      <c r="G6" s="187"/>
      <c r="H6" s="187"/>
      <c r="I6" s="243"/>
      <c r="J6" s="243"/>
      <c r="K6" s="244"/>
    </row>
    <row r="7" spans="1:11" ht="12.75">
      <c r="A7" s="194" t="s">
        <v>199</v>
      </c>
      <c r="B7" s="195"/>
      <c r="C7" s="195"/>
      <c r="D7" s="195"/>
      <c r="E7" s="195"/>
      <c r="F7" s="195"/>
      <c r="G7" s="195"/>
      <c r="H7" s="195"/>
      <c r="I7" s="1">
        <v>1</v>
      </c>
      <c r="J7" s="5"/>
      <c r="K7" s="7"/>
    </row>
    <row r="8" spans="1:11" ht="12.75">
      <c r="A8" s="194" t="s">
        <v>119</v>
      </c>
      <c r="B8" s="195"/>
      <c r="C8" s="195"/>
      <c r="D8" s="195"/>
      <c r="E8" s="195"/>
      <c r="F8" s="195"/>
      <c r="G8" s="195"/>
      <c r="H8" s="195"/>
      <c r="I8" s="1">
        <v>2</v>
      </c>
      <c r="J8" s="5"/>
      <c r="K8" s="7"/>
    </row>
    <row r="9" spans="1:11" ht="12.75">
      <c r="A9" s="194" t="s">
        <v>120</v>
      </c>
      <c r="B9" s="195"/>
      <c r="C9" s="195"/>
      <c r="D9" s="195"/>
      <c r="E9" s="195"/>
      <c r="F9" s="195"/>
      <c r="G9" s="195"/>
      <c r="H9" s="195"/>
      <c r="I9" s="1">
        <v>3</v>
      </c>
      <c r="J9" s="5"/>
      <c r="K9" s="7"/>
    </row>
    <row r="10" spans="1:11" ht="12.75">
      <c r="A10" s="194" t="s">
        <v>121</v>
      </c>
      <c r="B10" s="195"/>
      <c r="C10" s="195"/>
      <c r="D10" s="195"/>
      <c r="E10" s="195"/>
      <c r="F10" s="195"/>
      <c r="G10" s="195"/>
      <c r="H10" s="195"/>
      <c r="I10" s="1">
        <v>4</v>
      </c>
      <c r="J10" s="5"/>
      <c r="K10" s="7"/>
    </row>
    <row r="11" spans="1:11" ht="12.75">
      <c r="A11" s="194" t="s">
        <v>122</v>
      </c>
      <c r="B11" s="195"/>
      <c r="C11" s="195"/>
      <c r="D11" s="195"/>
      <c r="E11" s="195"/>
      <c r="F11" s="195"/>
      <c r="G11" s="195"/>
      <c r="H11" s="195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194" t="s">
        <v>123</v>
      </c>
      <c r="B13" s="195"/>
      <c r="C13" s="195"/>
      <c r="D13" s="195"/>
      <c r="E13" s="195"/>
      <c r="F13" s="195"/>
      <c r="G13" s="195"/>
      <c r="H13" s="195"/>
      <c r="I13" s="1">
        <v>7</v>
      </c>
      <c r="J13" s="5"/>
      <c r="K13" s="7"/>
    </row>
    <row r="14" spans="1:11" ht="12.75">
      <c r="A14" s="194" t="s">
        <v>124</v>
      </c>
      <c r="B14" s="195"/>
      <c r="C14" s="195"/>
      <c r="D14" s="195"/>
      <c r="E14" s="195"/>
      <c r="F14" s="195"/>
      <c r="G14" s="195"/>
      <c r="H14" s="195"/>
      <c r="I14" s="1">
        <v>8</v>
      </c>
      <c r="J14" s="5"/>
      <c r="K14" s="7"/>
    </row>
    <row r="15" spans="1:11" ht="12.75">
      <c r="A15" s="194" t="s">
        <v>125</v>
      </c>
      <c r="B15" s="195"/>
      <c r="C15" s="195"/>
      <c r="D15" s="195"/>
      <c r="E15" s="195"/>
      <c r="F15" s="195"/>
      <c r="G15" s="195"/>
      <c r="H15" s="195"/>
      <c r="I15" s="1">
        <v>9</v>
      </c>
      <c r="J15" s="5"/>
      <c r="K15" s="7"/>
    </row>
    <row r="16" spans="1:11" ht="12.75">
      <c r="A16" s="194" t="s">
        <v>126</v>
      </c>
      <c r="B16" s="195"/>
      <c r="C16" s="195"/>
      <c r="D16" s="195"/>
      <c r="E16" s="195"/>
      <c r="F16" s="195"/>
      <c r="G16" s="195"/>
      <c r="H16" s="195"/>
      <c r="I16" s="1">
        <v>10</v>
      </c>
      <c r="J16" s="5"/>
      <c r="K16" s="7"/>
    </row>
    <row r="17" spans="1:11" ht="12.75">
      <c r="A17" s="194" t="s">
        <v>127</v>
      </c>
      <c r="B17" s="195"/>
      <c r="C17" s="195"/>
      <c r="D17" s="195"/>
      <c r="E17" s="195"/>
      <c r="F17" s="195"/>
      <c r="G17" s="195"/>
      <c r="H17" s="195"/>
      <c r="I17" s="1">
        <v>11</v>
      </c>
      <c r="J17" s="5"/>
      <c r="K17" s="7"/>
    </row>
    <row r="18" spans="1:11" ht="12.75">
      <c r="A18" s="194" t="s">
        <v>128</v>
      </c>
      <c r="B18" s="195"/>
      <c r="C18" s="195"/>
      <c r="D18" s="195"/>
      <c r="E18" s="195"/>
      <c r="F18" s="195"/>
      <c r="G18" s="195"/>
      <c r="H18" s="195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97" t="s">
        <v>108</v>
      </c>
      <c r="B20" s="254"/>
      <c r="C20" s="254"/>
      <c r="D20" s="254"/>
      <c r="E20" s="254"/>
      <c r="F20" s="254"/>
      <c r="G20" s="254"/>
      <c r="H20" s="255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09" t="s">
        <v>109</v>
      </c>
      <c r="B21" s="252"/>
      <c r="C21" s="252"/>
      <c r="D21" s="252"/>
      <c r="E21" s="252"/>
      <c r="F21" s="252"/>
      <c r="G21" s="252"/>
      <c r="H21" s="253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86" t="s">
        <v>159</v>
      </c>
      <c r="B22" s="187"/>
      <c r="C22" s="187"/>
      <c r="D22" s="187"/>
      <c r="E22" s="187"/>
      <c r="F22" s="187"/>
      <c r="G22" s="187"/>
      <c r="H22" s="187"/>
      <c r="I22" s="243"/>
      <c r="J22" s="243"/>
      <c r="K22" s="244"/>
    </row>
    <row r="23" spans="1:11" ht="12.75">
      <c r="A23" s="194" t="s">
        <v>165</v>
      </c>
      <c r="B23" s="195"/>
      <c r="C23" s="195"/>
      <c r="D23" s="195"/>
      <c r="E23" s="195"/>
      <c r="F23" s="195"/>
      <c r="G23" s="195"/>
      <c r="H23" s="195"/>
      <c r="I23" s="1">
        <v>16</v>
      </c>
      <c r="J23" s="5"/>
      <c r="K23" s="7"/>
    </row>
    <row r="24" spans="1:11" ht="12.75">
      <c r="A24" s="194" t="s">
        <v>166</v>
      </c>
      <c r="B24" s="195"/>
      <c r="C24" s="195"/>
      <c r="D24" s="195"/>
      <c r="E24" s="195"/>
      <c r="F24" s="195"/>
      <c r="G24" s="195"/>
      <c r="H24" s="195"/>
      <c r="I24" s="1">
        <v>17</v>
      </c>
      <c r="J24" s="5"/>
      <c r="K24" s="7"/>
    </row>
    <row r="25" spans="1:11" ht="12.75">
      <c r="A25" s="194" t="s">
        <v>319</v>
      </c>
      <c r="B25" s="195"/>
      <c r="C25" s="195"/>
      <c r="D25" s="195"/>
      <c r="E25" s="195"/>
      <c r="F25" s="195"/>
      <c r="G25" s="195"/>
      <c r="H25" s="195"/>
      <c r="I25" s="1">
        <v>18</v>
      </c>
      <c r="J25" s="5"/>
      <c r="K25" s="7"/>
    </row>
    <row r="26" spans="1:11" ht="12.75">
      <c r="A26" s="194" t="s">
        <v>320</v>
      </c>
      <c r="B26" s="195"/>
      <c r="C26" s="195"/>
      <c r="D26" s="195"/>
      <c r="E26" s="195"/>
      <c r="F26" s="195"/>
      <c r="G26" s="195"/>
      <c r="H26" s="195"/>
      <c r="I26" s="1">
        <v>19</v>
      </c>
      <c r="J26" s="5"/>
      <c r="K26" s="7"/>
    </row>
    <row r="27" spans="1:11" ht="12.75">
      <c r="A27" s="194" t="s">
        <v>167</v>
      </c>
      <c r="B27" s="195"/>
      <c r="C27" s="195"/>
      <c r="D27" s="195"/>
      <c r="E27" s="195"/>
      <c r="F27" s="195"/>
      <c r="G27" s="195"/>
      <c r="H27" s="195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194" t="s">
        <v>2</v>
      </c>
      <c r="B29" s="195"/>
      <c r="C29" s="195"/>
      <c r="D29" s="195"/>
      <c r="E29" s="195"/>
      <c r="F29" s="195"/>
      <c r="G29" s="195"/>
      <c r="H29" s="195"/>
      <c r="I29" s="1">
        <v>22</v>
      </c>
      <c r="J29" s="5"/>
      <c r="K29" s="7"/>
    </row>
    <row r="30" spans="1:11" ht="12.75">
      <c r="A30" s="194" t="s">
        <v>3</v>
      </c>
      <c r="B30" s="195"/>
      <c r="C30" s="195"/>
      <c r="D30" s="195"/>
      <c r="E30" s="195"/>
      <c r="F30" s="195"/>
      <c r="G30" s="195"/>
      <c r="H30" s="195"/>
      <c r="I30" s="1">
        <v>23</v>
      </c>
      <c r="J30" s="5"/>
      <c r="K30" s="7"/>
    </row>
    <row r="31" spans="1:11" ht="12.75">
      <c r="A31" s="194" t="s">
        <v>4</v>
      </c>
      <c r="B31" s="195"/>
      <c r="C31" s="195"/>
      <c r="D31" s="195"/>
      <c r="E31" s="195"/>
      <c r="F31" s="195"/>
      <c r="G31" s="195"/>
      <c r="H31" s="195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86" t="s">
        <v>160</v>
      </c>
      <c r="B35" s="187"/>
      <c r="C35" s="187"/>
      <c r="D35" s="187"/>
      <c r="E35" s="187"/>
      <c r="F35" s="187"/>
      <c r="G35" s="187"/>
      <c r="H35" s="187"/>
      <c r="I35" s="243">
        <v>0</v>
      </c>
      <c r="J35" s="243"/>
      <c r="K35" s="244"/>
    </row>
    <row r="36" spans="1:11" ht="12.75">
      <c r="A36" s="194" t="s">
        <v>174</v>
      </c>
      <c r="B36" s="195"/>
      <c r="C36" s="195"/>
      <c r="D36" s="195"/>
      <c r="E36" s="195"/>
      <c r="F36" s="195"/>
      <c r="G36" s="195"/>
      <c r="H36" s="195"/>
      <c r="I36" s="1">
        <v>28</v>
      </c>
      <c r="J36" s="5"/>
      <c r="K36" s="7"/>
    </row>
    <row r="37" spans="1:11" ht="12.75">
      <c r="A37" s="194" t="s">
        <v>29</v>
      </c>
      <c r="B37" s="195"/>
      <c r="C37" s="195"/>
      <c r="D37" s="195"/>
      <c r="E37" s="195"/>
      <c r="F37" s="195"/>
      <c r="G37" s="195"/>
      <c r="H37" s="195"/>
      <c r="I37" s="1">
        <v>29</v>
      </c>
      <c r="J37" s="5"/>
      <c r="K37" s="7"/>
    </row>
    <row r="38" spans="1:11" ht="12.75">
      <c r="A38" s="194" t="s">
        <v>30</v>
      </c>
      <c r="B38" s="195"/>
      <c r="C38" s="195"/>
      <c r="D38" s="195"/>
      <c r="E38" s="195"/>
      <c r="F38" s="195"/>
      <c r="G38" s="195"/>
      <c r="H38" s="195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194" t="s">
        <v>31</v>
      </c>
      <c r="B40" s="195"/>
      <c r="C40" s="195"/>
      <c r="D40" s="195"/>
      <c r="E40" s="195"/>
      <c r="F40" s="195"/>
      <c r="G40" s="195"/>
      <c r="H40" s="195"/>
      <c r="I40" s="1">
        <v>32</v>
      </c>
      <c r="J40" s="5"/>
      <c r="K40" s="7"/>
    </row>
    <row r="41" spans="1:11" ht="12.75">
      <c r="A41" s="194" t="s">
        <v>32</v>
      </c>
      <c r="B41" s="195"/>
      <c r="C41" s="195"/>
      <c r="D41" s="195"/>
      <c r="E41" s="195"/>
      <c r="F41" s="195"/>
      <c r="G41" s="195"/>
      <c r="H41" s="195"/>
      <c r="I41" s="1">
        <v>33</v>
      </c>
      <c r="J41" s="5"/>
      <c r="K41" s="7"/>
    </row>
    <row r="42" spans="1:11" ht="12.75">
      <c r="A42" s="194" t="s">
        <v>33</v>
      </c>
      <c r="B42" s="195"/>
      <c r="C42" s="195"/>
      <c r="D42" s="195"/>
      <c r="E42" s="195"/>
      <c r="F42" s="195"/>
      <c r="G42" s="195"/>
      <c r="H42" s="195"/>
      <c r="I42" s="1">
        <v>34</v>
      </c>
      <c r="J42" s="5"/>
      <c r="K42" s="7"/>
    </row>
    <row r="43" spans="1:11" ht="12.75">
      <c r="A43" s="194" t="s">
        <v>34</v>
      </c>
      <c r="B43" s="195"/>
      <c r="C43" s="195"/>
      <c r="D43" s="195"/>
      <c r="E43" s="195"/>
      <c r="F43" s="195"/>
      <c r="G43" s="195"/>
      <c r="H43" s="195"/>
      <c r="I43" s="1">
        <v>35</v>
      </c>
      <c r="J43" s="5"/>
      <c r="K43" s="7"/>
    </row>
    <row r="44" spans="1:11" ht="12.75">
      <c r="A44" s="194" t="s">
        <v>35</v>
      </c>
      <c r="B44" s="195"/>
      <c r="C44" s="195"/>
      <c r="D44" s="195"/>
      <c r="E44" s="195"/>
      <c r="F44" s="195"/>
      <c r="G44" s="195"/>
      <c r="H44" s="195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09" t="s">
        <v>177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74" t="s">
        <v>280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4"/>
    </row>
    <row r="2" spans="1:12" ht="15.75">
      <c r="A2" s="41"/>
      <c r="B2" s="73"/>
      <c r="C2" s="259" t="s">
        <v>321</v>
      </c>
      <c r="D2" s="259"/>
      <c r="E2" s="76">
        <v>40544</v>
      </c>
      <c r="F2" s="42" t="s">
        <v>249</v>
      </c>
      <c r="G2" s="260">
        <v>40816</v>
      </c>
      <c r="H2" s="261"/>
      <c r="I2" s="73"/>
      <c r="J2" s="73"/>
      <c r="K2" s="73"/>
      <c r="L2" s="77"/>
    </row>
    <row r="3" spans="1:12" ht="12.75">
      <c r="A3" s="246" t="s">
        <v>323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  <c r="L3" s="77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80" t="s">
        <v>303</v>
      </c>
      <c r="J4" s="81" t="s">
        <v>150</v>
      </c>
      <c r="K4" s="81" t="s">
        <v>151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83">
        <v>2</v>
      </c>
      <c r="J5" s="82" t="s">
        <v>281</v>
      </c>
      <c r="K5" s="82" t="s">
        <v>282</v>
      </c>
    </row>
    <row r="6" spans="1:11" ht="12.75">
      <c r="A6" s="264" t="s">
        <v>283</v>
      </c>
      <c r="B6" s="265"/>
      <c r="C6" s="265"/>
      <c r="D6" s="265"/>
      <c r="E6" s="265"/>
      <c r="F6" s="265"/>
      <c r="G6" s="265"/>
      <c r="H6" s="265"/>
      <c r="I6" s="43">
        <v>1</v>
      </c>
      <c r="J6" s="44">
        <v>82956600</v>
      </c>
      <c r="K6" s="44">
        <v>82956600</v>
      </c>
    </row>
    <row r="7" spans="1:11" ht="12.75">
      <c r="A7" s="264" t="s">
        <v>284</v>
      </c>
      <c r="B7" s="265"/>
      <c r="C7" s="265"/>
      <c r="D7" s="265"/>
      <c r="E7" s="265"/>
      <c r="F7" s="265"/>
      <c r="G7" s="265"/>
      <c r="H7" s="265"/>
      <c r="I7" s="43">
        <v>2</v>
      </c>
      <c r="J7" s="45"/>
      <c r="K7" s="45"/>
    </row>
    <row r="8" spans="1:11" ht="12.75">
      <c r="A8" s="264" t="s">
        <v>285</v>
      </c>
      <c r="B8" s="265"/>
      <c r="C8" s="265"/>
      <c r="D8" s="265"/>
      <c r="E8" s="265"/>
      <c r="F8" s="265"/>
      <c r="G8" s="265"/>
      <c r="H8" s="265"/>
      <c r="I8" s="43">
        <v>3</v>
      </c>
      <c r="J8" s="45">
        <v>2181911</v>
      </c>
      <c r="K8" s="45">
        <v>2181911</v>
      </c>
    </row>
    <row r="9" spans="1:11" ht="12.75">
      <c r="A9" s="264" t="s">
        <v>286</v>
      </c>
      <c r="B9" s="265"/>
      <c r="C9" s="265"/>
      <c r="D9" s="265"/>
      <c r="E9" s="265"/>
      <c r="F9" s="265"/>
      <c r="G9" s="265"/>
      <c r="H9" s="265"/>
      <c r="I9" s="43">
        <v>4</v>
      </c>
      <c r="J9" s="45">
        <v>5411015</v>
      </c>
      <c r="K9" s="45">
        <v>-17542130</v>
      </c>
    </row>
    <row r="10" spans="1:11" ht="12.75">
      <c r="A10" s="264" t="s">
        <v>287</v>
      </c>
      <c r="B10" s="265"/>
      <c r="C10" s="265"/>
      <c r="D10" s="265"/>
      <c r="E10" s="265"/>
      <c r="F10" s="265"/>
      <c r="G10" s="265"/>
      <c r="H10" s="265"/>
      <c r="I10" s="43">
        <v>5</v>
      </c>
      <c r="J10" s="45">
        <v>-22953145</v>
      </c>
      <c r="K10" s="45">
        <v>-21097820</v>
      </c>
    </row>
    <row r="11" spans="1:11" ht="12.75">
      <c r="A11" s="264" t="s">
        <v>288</v>
      </c>
      <c r="B11" s="265"/>
      <c r="C11" s="265"/>
      <c r="D11" s="265"/>
      <c r="E11" s="265"/>
      <c r="F11" s="265"/>
      <c r="G11" s="265"/>
      <c r="H11" s="265"/>
      <c r="I11" s="43">
        <v>6</v>
      </c>
      <c r="J11" s="45"/>
      <c r="K11" s="45"/>
    </row>
    <row r="12" spans="1:11" ht="12.75">
      <c r="A12" s="264" t="s">
        <v>289</v>
      </c>
      <c r="B12" s="265"/>
      <c r="C12" s="265"/>
      <c r="D12" s="265"/>
      <c r="E12" s="265"/>
      <c r="F12" s="265"/>
      <c r="G12" s="265"/>
      <c r="H12" s="265"/>
      <c r="I12" s="43">
        <v>7</v>
      </c>
      <c r="J12" s="45"/>
      <c r="K12" s="45"/>
    </row>
    <row r="13" spans="1:11" ht="12.75">
      <c r="A13" s="264" t="s">
        <v>290</v>
      </c>
      <c r="B13" s="265"/>
      <c r="C13" s="265"/>
      <c r="D13" s="265"/>
      <c r="E13" s="265"/>
      <c r="F13" s="265"/>
      <c r="G13" s="265"/>
      <c r="H13" s="265"/>
      <c r="I13" s="43">
        <v>8</v>
      </c>
      <c r="J13" s="45"/>
      <c r="K13" s="45"/>
    </row>
    <row r="14" spans="1:11" ht="12.75">
      <c r="A14" s="264" t="s">
        <v>291</v>
      </c>
      <c r="B14" s="265"/>
      <c r="C14" s="265"/>
      <c r="D14" s="265"/>
      <c r="E14" s="265"/>
      <c r="F14" s="265"/>
      <c r="G14" s="265"/>
      <c r="H14" s="265"/>
      <c r="I14" s="43">
        <v>9</v>
      </c>
      <c r="J14" s="45"/>
      <c r="K14" s="45"/>
    </row>
    <row r="15" spans="1:11" ht="12.75">
      <c r="A15" s="266" t="s">
        <v>292</v>
      </c>
      <c r="B15" s="267"/>
      <c r="C15" s="267"/>
      <c r="D15" s="267"/>
      <c r="E15" s="267"/>
      <c r="F15" s="267"/>
      <c r="G15" s="267"/>
      <c r="H15" s="267"/>
      <c r="I15" s="43">
        <v>10</v>
      </c>
      <c r="J15" s="78">
        <f>J6+J8+J9+J10</f>
        <v>67596381</v>
      </c>
      <c r="K15" s="78">
        <f>K6+K8+K9+K10</f>
        <v>46498561</v>
      </c>
    </row>
    <row r="16" spans="1:11" ht="12.75">
      <c r="A16" s="264" t="s">
        <v>293</v>
      </c>
      <c r="B16" s="265"/>
      <c r="C16" s="265"/>
      <c r="D16" s="265"/>
      <c r="E16" s="265"/>
      <c r="F16" s="265"/>
      <c r="G16" s="265"/>
      <c r="H16" s="265"/>
      <c r="I16" s="43">
        <v>11</v>
      </c>
      <c r="J16" s="45"/>
      <c r="K16" s="45"/>
    </row>
    <row r="17" spans="1:11" ht="12.75">
      <c r="A17" s="264" t="s">
        <v>294</v>
      </c>
      <c r="B17" s="265"/>
      <c r="C17" s="265"/>
      <c r="D17" s="265"/>
      <c r="E17" s="265"/>
      <c r="F17" s="265"/>
      <c r="G17" s="265"/>
      <c r="H17" s="265"/>
      <c r="I17" s="43">
        <v>12</v>
      </c>
      <c r="J17" s="45"/>
      <c r="K17" s="45"/>
    </row>
    <row r="18" spans="1:11" ht="12.75">
      <c r="A18" s="264" t="s">
        <v>295</v>
      </c>
      <c r="B18" s="265"/>
      <c r="C18" s="265"/>
      <c r="D18" s="265"/>
      <c r="E18" s="265"/>
      <c r="F18" s="265"/>
      <c r="G18" s="265"/>
      <c r="H18" s="265"/>
      <c r="I18" s="43">
        <v>13</v>
      </c>
      <c r="J18" s="45"/>
      <c r="K18" s="45"/>
    </row>
    <row r="19" spans="1:11" ht="12.75">
      <c r="A19" s="264" t="s">
        <v>296</v>
      </c>
      <c r="B19" s="265"/>
      <c r="C19" s="265"/>
      <c r="D19" s="265"/>
      <c r="E19" s="265"/>
      <c r="F19" s="265"/>
      <c r="G19" s="265"/>
      <c r="H19" s="265"/>
      <c r="I19" s="43">
        <v>14</v>
      </c>
      <c r="J19" s="45"/>
      <c r="K19" s="45"/>
    </row>
    <row r="20" spans="1:11" ht="12.75">
      <c r="A20" s="264" t="s">
        <v>297</v>
      </c>
      <c r="B20" s="265"/>
      <c r="C20" s="265"/>
      <c r="D20" s="265"/>
      <c r="E20" s="265"/>
      <c r="F20" s="265"/>
      <c r="G20" s="265"/>
      <c r="H20" s="265"/>
      <c r="I20" s="43">
        <v>15</v>
      </c>
      <c r="J20" s="45"/>
      <c r="K20" s="45"/>
    </row>
    <row r="21" spans="1:11" ht="12.75">
      <c r="A21" s="264" t="s">
        <v>298</v>
      </c>
      <c r="B21" s="265"/>
      <c r="C21" s="265"/>
      <c r="D21" s="265"/>
      <c r="E21" s="265"/>
      <c r="F21" s="265"/>
      <c r="G21" s="265"/>
      <c r="H21" s="265"/>
      <c r="I21" s="43">
        <v>16</v>
      </c>
      <c r="J21" s="45"/>
      <c r="K21" s="45"/>
    </row>
    <row r="22" spans="1:11" ht="12.75">
      <c r="A22" s="266" t="s">
        <v>299</v>
      </c>
      <c r="B22" s="267"/>
      <c r="C22" s="267"/>
      <c r="D22" s="267"/>
      <c r="E22" s="267"/>
      <c r="F22" s="267"/>
      <c r="G22" s="267"/>
      <c r="H22" s="267"/>
      <c r="I22" s="43">
        <v>17</v>
      </c>
      <c r="J22" s="79">
        <f>SUM(J16:J21)</f>
        <v>0</v>
      </c>
      <c r="K22" s="79">
        <f>SUM(K16:K21)</f>
        <v>0</v>
      </c>
    </row>
    <row r="23" spans="1:11" ht="12.75">
      <c r="A23" s="276"/>
      <c r="B23" s="277"/>
      <c r="C23" s="277"/>
      <c r="D23" s="277"/>
      <c r="E23" s="277"/>
      <c r="F23" s="277"/>
      <c r="G23" s="277"/>
      <c r="H23" s="277"/>
      <c r="I23" s="278"/>
      <c r="J23" s="278"/>
      <c r="K23" s="279"/>
    </row>
    <row r="24" spans="1:11" ht="12.75">
      <c r="A24" s="268" t="s">
        <v>300</v>
      </c>
      <c r="B24" s="269"/>
      <c r="C24" s="269"/>
      <c r="D24" s="269"/>
      <c r="E24" s="269"/>
      <c r="F24" s="269"/>
      <c r="G24" s="269"/>
      <c r="H24" s="269"/>
      <c r="I24" s="46">
        <v>18</v>
      </c>
      <c r="J24" s="44"/>
      <c r="K24" s="44"/>
    </row>
    <row r="25" spans="1:11" ht="17.25" customHeight="1">
      <c r="A25" s="270" t="s">
        <v>301</v>
      </c>
      <c r="B25" s="271"/>
      <c r="C25" s="271"/>
      <c r="D25" s="271"/>
      <c r="E25" s="271"/>
      <c r="F25" s="271"/>
      <c r="G25" s="271"/>
      <c r="H25" s="271"/>
      <c r="I25" s="47">
        <v>19</v>
      </c>
      <c r="J25" s="79"/>
      <c r="K25" s="79"/>
    </row>
    <row r="26" spans="1:11" ht="30" customHeight="1">
      <c r="A26" s="272" t="s">
        <v>302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3 J15:K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4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0" t="s">
        <v>279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1" t="s">
        <v>314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2011-05-02T08:34:16Z</cp:lastPrinted>
  <dcterms:created xsi:type="dcterms:W3CDTF">2008-10-17T11:51:54Z</dcterms:created>
  <dcterms:modified xsi:type="dcterms:W3CDTF">2011-11-04T09:45:29Z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