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Završni račun 2019\PRIVREMENI OBRAČUN - IV tromjesečje (19)\TFI-POD 31.12.2019. (nekonsolidirano)\"/>
    </mc:Choice>
  </mc:AlternateContent>
  <bookViews>
    <workbookView xWindow="-120" yWindow="-120" windowWidth="20640" windowHeight="111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5">PK!$3:$5</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U35" i="22"/>
  <c r="W35"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I72" i="18"/>
  <c r="K62" i="19"/>
  <c r="K67" i="19" s="1"/>
  <c r="K64" i="19"/>
  <c r="K63" i="19"/>
  <c r="I64" i="19"/>
  <c r="I62" i="19"/>
  <c r="I66" i="19" s="1"/>
  <c r="I89" i="19" s="1"/>
  <c r="I101" i="19" s="1"/>
  <c r="H64" i="19"/>
  <c r="H62" i="19"/>
  <c r="H66" i="19" s="1"/>
  <c r="H89" i="19" s="1"/>
  <c r="H101" i="19" s="1"/>
  <c r="H63" i="19"/>
  <c r="J62" i="19"/>
  <c r="J66" i="19" s="1"/>
  <c r="J89" i="19" s="1"/>
  <c r="J101" i="19" s="1"/>
  <c r="J64" i="19"/>
  <c r="K66" i="19" l="1"/>
  <c r="K89" i="19" s="1"/>
  <c r="K101" i="19" s="1"/>
  <c r="K68" i="19"/>
  <c r="I68" i="19"/>
  <c r="I67" i="19"/>
  <c r="H67" i="19"/>
  <c r="H68" i="19"/>
  <c r="J67" i="19"/>
  <c r="J68" i="19"/>
</calcChain>
</file>

<file path=xl/sharedStrings.xml><?xml version="1.0" encoding="utf-8"?>
<sst xmlns="http://schemas.openxmlformats.org/spreadsheetml/2006/main" count="518" uniqueCount="451">
  <si>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</si>
  <si>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</si>
  <si>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</si>
  <si>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</si>
  <si>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</si>
  <si>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</si>
  <si>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</si>
  <si>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</si>
  <si>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</si>
  <si>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</si>
  <si>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</si>
  <si>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</si>
  <si>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</si>
  <si>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</si>
  <si>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</si>
  <si>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</si>
  <si>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</si>
  <si>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</si>
  <si>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</si>
  <si>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</si>
  <si>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</si>
  <si>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</si>
  <si>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</si>
  <si>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</si>
  <si>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</si>
  <si>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</si>
  <si>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</si>
  <si>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</si>
  <si>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</si>
  <si>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</si>
  <si>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</si>
  <si>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</si>
  <si>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</si>
  <si>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</si>
  <si>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</si>
  <si>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</si>
  <si>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</si>
  <si>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</si>
  <si>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</si>
  <si>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</si>
  <si>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</si>
  <si>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</si>
  <si>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</si>
  <si>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</si>
  <si>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</si>
  <si>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</si>
  <si>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</si>
  <si>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</si>
  <si>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</si>
  <si>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</si>
  <si>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</si>
  <si>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</si>
  <si>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</si>
  <si>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</si>
  <si>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</si>
  <si>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</si>
  <si>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</si>
  <si>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</si>
  <si>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</si>
  <si>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</si>
  <si>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</si>
  <si>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</si>
  <si>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</si>
  <si>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</si>
  <si>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</si>
  <si>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</si>
  <si>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</si>
  <si>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</si>
  <si>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</si>
  <si>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</si>
  <si>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</si>
  <si>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</si>
  <si>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</si>
  <si>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</si>
  <si>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</si>
  <si>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</si>
  <si>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</si>
  <si>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</si>
  <si>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</si>
  <si>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</si>
  <si>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</si>
  <si>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</si>
  <si>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</si>
  <si>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</si>
  <si>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</si>
  <si>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</si>
  <si>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</si>
  <si>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</si>
  <si>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</si>
  <si>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</si>
  <si>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</si>
  <si>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</si>
  <si>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</si>
  <si>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</si>
  <si>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</si>
  <si>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</si>
  <si>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</si>
  <si>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</si>
  <si>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</si>
  <si>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</si>
  <si>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</si>
  <si>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</si>
  <si>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</si>
  <si>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</si>
  <si>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</si>
  <si>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</si>
  <si>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</si>
  <si>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</si>
  <si>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</si>
  <si>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</si>
  <si>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</si>
  <si>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</si>
  <si>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</si>
  <si>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</si>
  <si>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</si>
  <si>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</si>
  <si>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</si>
  <si>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</si>
  <si>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</si>
  <si>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</si>
  <si>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</si>
  <si>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</si>
  <si>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</si>
  <si>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</si>
  <si>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</si>
  <si>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</si>
  <si>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</si>
  <si>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</si>
  <si>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</si>
  <si>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</si>
  <si>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</si>
  <si>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</si>
  <si>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</si>
  <si>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</si>
  <si>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</si>
  <si>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</si>
  <si>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</si>
  <si>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</si>
  <si>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</si>
  <si>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</si>
  <si>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</si>
  <si>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</si>
  <si>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</si>
  <si>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</si>
  <si>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</si>
  <si>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</si>
  <si>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</si>
  <si>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</si>
  <si>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</si>
  <si>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</si>
  <si>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</si>
  <si>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</si>
  <si>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</si>
  <si>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</si>
  <si>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</si>
  <si>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</si>
  <si>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</si>
  <si>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</si>
  <si>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</si>
  <si>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</si>
  <si>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</si>
  <si>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</si>
  <si>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</si>
  <si>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</si>
  <si>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</si>
  <si>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</si>
  <si>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</si>
  <si>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</si>
  <si>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</si>
  <si>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</si>
  <si>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</si>
  <si>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</si>
  <si>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</si>
  <si>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</si>
  <si>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</si>
  <si>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</si>
  <si>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</si>
  <si>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</si>
  <si>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</si>
  <si>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</si>
  <si>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</si>
  <si>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</si>
  <si>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</si>
  <si>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</si>
  <si>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</si>
  <si>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</si>
  <si>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</si>
  <si>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</si>
  <si>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</si>
  <si>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</si>
  <si>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</si>
  <si>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</si>
  <si>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</si>
  <si>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</si>
  <si>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</si>
  <si>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</si>
  <si>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</si>
  <si>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</si>
  <si>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</si>
  <si>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</si>
  <si>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</si>
  <si>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</si>
  <si>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</si>
  <si>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</si>
  <si>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</si>
  <si>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</si>
  <si>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</si>
  <si>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</si>
  <si>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</si>
  <si>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</si>
  <si>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</si>
  <si>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</si>
  <si>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</si>
  <si>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</si>
  <si>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</si>
  <si>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</si>
  <si>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</si>
  <si>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</si>
  <si>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</si>
  <si>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</si>
  <si>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</si>
  <si>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</si>
  <si>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</si>
  <si>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</si>
  <si>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</si>
  <si>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</si>
  <si>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</si>
  <si>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</si>
  <si>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</si>
  <si>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</si>
  <si>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</si>
  <si>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</si>
  <si>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</si>
  <si>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</si>
  <si>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</si>
  <si>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</si>
  <si>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</si>
  <si>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</si>
  <si>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</si>
  <si>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</si>
  <si>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</si>
  <si>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</si>
  <si>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</si>
  <si>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</si>
  <si>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</si>
  <si>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</si>
  <si>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</si>
  <si>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</si>
  <si>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</si>
  <si>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</si>
  <si>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</si>
  <si>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</si>
  <si>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</si>
  <si>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</si>
  <si>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</si>
  <si>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</si>
  <si>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</si>
  <si>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</si>
  <si>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</si>
  <si>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</si>
  <si>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</si>
  <si>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</si>
  <si>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</si>
  <si>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</si>
  <si>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</si>
  <si>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</si>
  <si>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</si>
  <si>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</si>
  <si>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</si>
  <si>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</si>
  <si>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</si>
  <si>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</si>
  <si>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</si>
  <si>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</si>
  <si>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</si>
  <si>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</si>
  <si>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</si>
  <si>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</si>
  <si>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</si>
  <si>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</si>
  <si>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</si>
  <si>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</si>
  <si>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</si>
  <si>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</si>
  <si>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</si>
  <si>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</si>
  <si>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</si>
  <si>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</si>
  <si>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</si>
  <si>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</si>
  <si>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</si>
  <si>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</si>
  <si>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</si>
  <si>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</si>
  <si>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</si>
  <si>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</si>
  <si>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</si>
  <si>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</si>
  <si>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</si>
  <si>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</si>
  <si>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</si>
  <si>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</si>
  <si>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</si>
  <si>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</si>
  <si>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</si>
  <si>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</si>
  <si>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</si>
  <si>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</si>
  <si>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</si>
  <si>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</si>
  <si>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</si>
  <si>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</si>
  <si>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</si>
  <si>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</si>
  <si>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</si>
  <si>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</si>
  <si>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</si>
  <si>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</si>
  <si>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</si>
  <si>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</si>
  <si>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</si>
  <si>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</si>
  <si>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</si>
  <si>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</si>
  <si>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</si>
  <si>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</si>
  <si>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</si>
  <si>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</si>
  <si>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</si>
  <si>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</si>
  <si>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</si>
  <si>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</si>
  <si>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</si>
  <si>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</si>
  <si>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</si>
  <si>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</si>
  <si>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</si>
  <si>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</si>
  <si>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</si>
  <si>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</si>
  <si>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</si>
  <si>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</si>
  <si>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</si>
  <si>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</si>
  <si>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</si>
  <si>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</si>
  <si>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</si>
  <si>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</si>
  <si>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</si>
  <si>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</si>
  <si>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</si>
  <si>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</si>
  <si>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</si>
  <si>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</si>
  <si>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</si>
  <si>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</si>
  <si>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</si>
  <si>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</si>
  <si>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</si>
  <si>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</si>
  <si>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</si>
  <si>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</si>
  <si>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</si>
  <si>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</si>
  <si>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</si>
  <si>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</si>
  <si>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</si>
  <si>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</si>
  <si>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</si>
  <si>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</si>
  <si>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</si>
  <si>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</si>
  <si>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</si>
  <si>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</si>
  <si>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</si>
  <si>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</si>
  <si>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</si>
  <si>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</si>
  <si>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</si>
  <si>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</si>
  <si>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</si>
  <si>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</si>
  <si>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</si>
  <si>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</si>
  <si>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</si>
  <si>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</si>
  <si>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</si>
  <si>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</si>
  <si>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</si>
  <si>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</si>
  <si>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</si>
  <si>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</si>
  <si>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</si>
  <si>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</si>
  <si>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</si>
  <si>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</si>
  <si>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</si>
  <si>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</si>
  <si>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</si>
  <si>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</si>
  <si>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</si>
  <si>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</si>
  <si>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</si>
  <si>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</si>
  <si>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</si>
  <si>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</si>
  <si>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</si>
  <si>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</si>
  <si>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</si>
  <si>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</si>
  <si>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</si>
  <si>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</si>
  <si>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</si>
  <si>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</si>
  <si>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</si>
  <si>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</si>
  <si>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</si>
  <si>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</si>
  <si>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</si>
  <si>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</si>
  <si>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</si>
  <si>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</si>
  <si>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</si>
  <si>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</si>
  <si>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</si>
  <si>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</si>
  <si>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</si>
  <si>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</si>
  <si>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</si>
  <si>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</si>
  <si>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</si>
  <si>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</si>
  <si>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</si>
  <si>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</si>
  <si>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</si>
  <si>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</si>
  <si>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</si>
  <si>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</si>
  <si>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</si>
  <si>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</si>
  <si>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</si>
  <si>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</si>
  <si>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</si>
  <si>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</si>
  <si>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</si>
  <si>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</si>
  <si>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Obveznik: SOLARIS d.d.</t>
  </si>
  <si>
    <t> 31.12.2019</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</si>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</sst>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5" tint="-0.249977111117893"/>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4" fillId="0" borderId="0" xfId="4" applyFont="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67" sqref="A6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t="s">
        <v>447</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415</v>
      </c>
      <c r="B10" s="149"/>
      <c r="C10" s="149"/>
      <c r="D10" s="149"/>
      <c r="E10" s="149"/>
      <c r="F10" s="149"/>
      <c r="G10" s="149"/>
      <c r="H10" s="149"/>
      <c r="I10" s="149"/>
      <c r="J10" s="90"/>
      <c r="M10" s="128"/>
    </row>
    <row r="11" spans="1:20" ht="24.6" customHeight="1" x14ac:dyDescent="0.25">
      <c r="A11" s="150" t="s">
        <v>393</v>
      </c>
      <c r="B11" s="151"/>
      <c r="C11" s="143" t="s">
        <v>433</v>
      </c>
      <c r="D11" s="144"/>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417</v>
      </c>
      <c r="H15" s="153" t="s">
        <v>437</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438</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439</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22000</v>
      </c>
      <c r="D21" s="154"/>
      <c r="E21" s="147"/>
      <c r="F21" s="147"/>
      <c r="G21" s="158" t="s">
        <v>440</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441</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442</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443</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310</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420</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c r="B37" s="170"/>
      <c r="C37" s="170"/>
      <c r="D37" s="170"/>
      <c r="E37" s="169"/>
      <c r="F37" s="170"/>
      <c r="G37" s="170"/>
      <c r="H37" s="170"/>
      <c r="I37" s="171"/>
      <c r="J37" s="111"/>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425</v>
      </c>
    </row>
    <row r="49" spans="1:10" x14ac:dyDescent="0.25">
      <c r="A49" s="113"/>
      <c r="B49" s="101"/>
      <c r="C49" s="101"/>
      <c r="D49" s="94"/>
      <c r="E49" s="147"/>
      <c r="F49" s="147"/>
      <c r="G49" s="173"/>
      <c r="H49" s="173"/>
      <c r="I49" s="94"/>
      <c r="J49" s="114" t="s">
        <v>426</v>
      </c>
    </row>
    <row r="50" spans="1:10" ht="14.45" customHeight="1" x14ac:dyDescent="0.25">
      <c r="A50" s="141" t="s">
        <v>403</v>
      </c>
      <c r="B50" s="152"/>
      <c r="C50" s="153" t="s">
        <v>426</v>
      </c>
      <c r="D50" s="154"/>
      <c r="E50" s="179" t="s">
        <v>427</v>
      </c>
      <c r="F50" s="180"/>
      <c r="G50" s="158"/>
      <c r="H50" s="159"/>
      <c r="I50" s="159"/>
      <c r="J50" s="160"/>
    </row>
    <row r="51" spans="1:10" x14ac:dyDescent="0.25">
      <c r="A51" s="113"/>
      <c r="B51" s="101"/>
      <c r="C51" s="173"/>
      <c r="D51" s="173"/>
      <c r="E51" s="147"/>
      <c r="F51" s="147"/>
      <c r="G51" s="181" t="s">
        <v>428</v>
      </c>
      <c r="H51" s="181"/>
      <c r="I51" s="181"/>
      <c r="J51" s="85"/>
    </row>
    <row r="52" spans="1:10" ht="13.9" customHeight="1" x14ac:dyDescent="0.25">
      <c r="A52" s="141" t="s">
        <v>404</v>
      </c>
      <c r="B52" s="152"/>
      <c r="C52" s="158" t="s">
        <v>444</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445</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442</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429</v>
      </c>
      <c r="B58" s="152"/>
      <c r="C58" s="182"/>
      <c r="D58" s="183"/>
      <c r="E58" s="183"/>
      <c r="F58" s="183"/>
      <c r="G58" s="183"/>
      <c r="H58" s="183"/>
      <c r="I58" s="183"/>
      <c r="J58" s="184"/>
    </row>
    <row r="59" spans="1:10" ht="14.45" customHeight="1" x14ac:dyDescent="0.25">
      <c r="A59" s="93"/>
      <c r="B59" s="94"/>
      <c r="C59" s="185" t="s">
        <v>430</v>
      </c>
      <c r="D59" s="185"/>
      <c r="E59" s="185"/>
      <c r="F59" s="185"/>
      <c r="G59" s="94"/>
      <c r="H59" s="94"/>
      <c r="I59" s="94"/>
      <c r="J59" s="96"/>
    </row>
    <row r="60" spans="1:10" x14ac:dyDescent="0.25">
      <c r="A60" s="141" t="s">
        <v>431</v>
      </c>
      <c r="B60" s="152"/>
      <c r="C60" s="182"/>
      <c r="D60" s="183"/>
      <c r="E60" s="183"/>
      <c r="F60" s="183"/>
      <c r="G60" s="183"/>
      <c r="H60" s="183"/>
      <c r="I60" s="183"/>
      <c r="J60" s="184"/>
    </row>
    <row r="61" spans="1:10" ht="14.45" customHeight="1" x14ac:dyDescent="0.25">
      <c r="A61" s="115"/>
      <c r="B61" s="116"/>
      <c r="C61" s="186" t="s">
        <v>432</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448</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446</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1464292750</v>
      </c>
      <c r="I9" s="34">
        <f>I10+I17+I27+I38+I43</f>
        <v>1391977273</v>
      </c>
    </row>
    <row r="10" spans="1:9" ht="12.75" customHeight="1" x14ac:dyDescent="0.2">
      <c r="A10" s="188" t="s">
        <v>5</v>
      </c>
      <c r="B10" s="188"/>
      <c r="C10" s="188"/>
      <c r="D10" s="188"/>
      <c r="E10" s="188"/>
      <c r="F10" s="188"/>
      <c r="G10" s="16">
        <v>3</v>
      </c>
      <c r="H10" s="34">
        <f>H11+H12+H13+H14+H15+H16</f>
        <v>12224518</v>
      </c>
      <c r="I10" s="34">
        <f>I11+I12+I13+I14+I15+I16</f>
        <v>14822337</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12224518</v>
      </c>
      <c r="I12" s="33">
        <v>14822337</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1374977983</v>
      </c>
      <c r="I17" s="34">
        <f>I18+I19+I20+I21+I22+I23+I24+I25+I26</f>
        <v>1293017704</v>
      </c>
    </row>
    <row r="18" spans="1:9" ht="12.75" customHeight="1" x14ac:dyDescent="0.2">
      <c r="A18" s="187" t="s">
        <v>13</v>
      </c>
      <c r="B18" s="187"/>
      <c r="C18" s="187"/>
      <c r="D18" s="187"/>
      <c r="E18" s="187"/>
      <c r="F18" s="187"/>
      <c r="G18" s="15">
        <v>11</v>
      </c>
      <c r="H18" s="33">
        <v>639841109</v>
      </c>
      <c r="I18" s="33">
        <v>639841109</v>
      </c>
    </row>
    <row r="19" spans="1:9" ht="12.75" customHeight="1" x14ac:dyDescent="0.2">
      <c r="A19" s="187" t="s">
        <v>14</v>
      </c>
      <c r="B19" s="187"/>
      <c r="C19" s="187"/>
      <c r="D19" s="187"/>
      <c r="E19" s="187"/>
      <c r="F19" s="187"/>
      <c r="G19" s="15">
        <v>12</v>
      </c>
      <c r="H19" s="33">
        <v>641477658</v>
      </c>
      <c r="I19" s="33">
        <v>562669882</v>
      </c>
    </row>
    <row r="20" spans="1:9" ht="12.75" customHeight="1" x14ac:dyDescent="0.2">
      <c r="A20" s="187" t="s">
        <v>15</v>
      </c>
      <c r="B20" s="187"/>
      <c r="C20" s="187"/>
      <c r="D20" s="187"/>
      <c r="E20" s="187"/>
      <c r="F20" s="187"/>
      <c r="G20" s="15">
        <v>13</v>
      </c>
      <c r="H20" s="33">
        <v>89395955</v>
      </c>
      <c r="I20" s="33">
        <v>83201933</v>
      </c>
    </row>
    <row r="21" spans="1:9" ht="12.75" customHeight="1" x14ac:dyDescent="0.2">
      <c r="A21" s="187" t="s">
        <v>16</v>
      </c>
      <c r="B21" s="187"/>
      <c r="C21" s="187"/>
      <c r="D21" s="187"/>
      <c r="E21" s="187"/>
      <c r="F21" s="187"/>
      <c r="G21" s="15">
        <v>14</v>
      </c>
      <c r="H21" s="33">
        <v>0</v>
      </c>
      <c r="I21" s="33">
        <v>0</v>
      </c>
    </row>
    <row r="22" spans="1:9" ht="12.75" customHeight="1" x14ac:dyDescent="0.2">
      <c r="A22" s="187" t="s">
        <v>17</v>
      </c>
      <c r="B22" s="187"/>
      <c r="C22" s="187"/>
      <c r="D22" s="187"/>
      <c r="E22" s="187"/>
      <c r="F22" s="187"/>
      <c r="G22" s="15">
        <v>15</v>
      </c>
      <c r="H22" s="33">
        <v>3485764</v>
      </c>
      <c r="I22" s="33">
        <v>3485764</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777497</v>
      </c>
      <c r="I24" s="33">
        <v>3819016</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0</v>
      </c>
      <c r="I26" s="33">
        <v>0</v>
      </c>
    </row>
    <row r="27" spans="1:9" ht="12.75" customHeight="1" x14ac:dyDescent="0.2">
      <c r="A27" s="188" t="s">
        <v>22</v>
      </c>
      <c r="B27" s="188"/>
      <c r="C27" s="188"/>
      <c r="D27" s="188"/>
      <c r="E27" s="188"/>
      <c r="F27" s="188"/>
      <c r="G27" s="16">
        <v>20</v>
      </c>
      <c r="H27" s="34">
        <f>SUM(H28:H37)</f>
        <v>77090249</v>
      </c>
      <c r="I27" s="34">
        <f>SUM(I28:I37)</f>
        <v>84137232</v>
      </c>
    </row>
    <row r="28" spans="1:9" ht="12.75" customHeight="1" x14ac:dyDescent="0.2">
      <c r="A28" s="187" t="s">
        <v>23</v>
      </c>
      <c r="B28" s="187"/>
      <c r="C28" s="187"/>
      <c r="D28" s="187"/>
      <c r="E28" s="187"/>
      <c r="F28" s="187"/>
      <c r="G28" s="15">
        <v>21</v>
      </c>
      <c r="H28" s="33">
        <v>65530183</v>
      </c>
      <c r="I28" s="33">
        <v>73030083</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400</v>
      </c>
      <c r="I34" s="33">
        <v>400</v>
      </c>
    </row>
    <row r="35" spans="1:9" ht="12.75" customHeight="1" x14ac:dyDescent="0.2">
      <c r="A35" s="187" t="s">
        <v>30</v>
      </c>
      <c r="B35" s="187"/>
      <c r="C35" s="187"/>
      <c r="D35" s="187"/>
      <c r="E35" s="187"/>
      <c r="F35" s="187"/>
      <c r="G35" s="15">
        <v>28</v>
      </c>
      <c r="H35" s="33">
        <v>11559666</v>
      </c>
      <c r="I35" s="33">
        <v>11106749</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86283618</v>
      </c>
      <c r="I44" s="34">
        <f>I45+I53+I60+I70</f>
        <v>96959537</v>
      </c>
    </row>
    <row r="45" spans="1:9" ht="12.75" customHeight="1" x14ac:dyDescent="0.2">
      <c r="A45" s="188" t="s">
        <v>39</v>
      </c>
      <c r="B45" s="188"/>
      <c r="C45" s="188"/>
      <c r="D45" s="188"/>
      <c r="E45" s="188"/>
      <c r="F45" s="188"/>
      <c r="G45" s="16">
        <v>38</v>
      </c>
      <c r="H45" s="34">
        <f>SUM(H46:H52)</f>
        <v>7040116</v>
      </c>
      <c r="I45" s="34">
        <f>SUM(I46:I52)</f>
        <v>8252840</v>
      </c>
    </row>
    <row r="46" spans="1:9" ht="12.75" customHeight="1" x14ac:dyDescent="0.2">
      <c r="A46" s="187" t="s">
        <v>40</v>
      </c>
      <c r="B46" s="187"/>
      <c r="C46" s="187"/>
      <c r="D46" s="187"/>
      <c r="E46" s="187"/>
      <c r="F46" s="187"/>
      <c r="G46" s="15">
        <v>39</v>
      </c>
      <c r="H46" s="33">
        <v>4632209</v>
      </c>
      <c r="I46" s="33">
        <v>6059842</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2407907</v>
      </c>
      <c r="I49" s="33">
        <v>2192998</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55382996</v>
      </c>
      <c r="I53" s="34">
        <f>SUM(I54:I59)</f>
        <v>68970436</v>
      </c>
    </row>
    <row r="54" spans="1:9" ht="12.75" customHeight="1" x14ac:dyDescent="0.2">
      <c r="A54" s="187" t="s">
        <v>48</v>
      </c>
      <c r="B54" s="187"/>
      <c r="C54" s="187"/>
      <c r="D54" s="187"/>
      <c r="E54" s="187"/>
      <c r="F54" s="187"/>
      <c r="G54" s="15">
        <v>47</v>
      </c>
      <c r="H54" s="33">
        <v>22022003</v>
      </c>
      <c r="I54" s="33">
        <v>30923397</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1215870</v>
      </c>
      <c r="I56" s="33">
        <v>4130375</v>
      </c>
    </row>
    <row r="57" spans="1:9" ht="12.75" customHeight="1" x14ac:dyDescent="0.2">
      <c r="A57" s="187" t="s">
        <v>51</v>
      </c>
      <c r="B57" s="187"/>
      <c r="C57" s="187"/>
      <c r="D57" s="187"/>
      <c r="E57" s="187"/>
      <c r="F57" s="187"/>
      <c r="G57" s="15">
        <v>50</v>
      </c>
      <c r="H57" s="33">
        <v>401632</v>
      </c>
      <c r="I57" s="33">
        <v>315483</v>
      </c>
    </row>
    <row r="58" spans="1:9" ht="12.75" customHeight="1" x14ac:dyDescent="0.2">
      <c r="A58" s="187" t="s">
        <v>52</v>
      </c>
      <c r="B58" s="187"/>
      <c r="C58" s="187"/>
      <c r="D58" s="187"/>
      <c r="E58" s="187"/>
      <c r="F58" s="187"/>
      <c r="G58" s="15">
        <v>51</v>
      </c>
      <c r="H58" s="33">
        <v>1175959</v>
      </c>
      <c r="I58" s="33">
        <v>1646136</v>
      </c>
    </row>
    <row r="59" spans="1:9" ht="12.75" customHeight="1" x14ac:dyDescent="0.2">
      <c r="A59" s="187" t="s">
        <v>53</v>
      </c>
      <c r="B59" s="187"/>
      <c r="C59" s="187"/>
      <c r="D59" s="187"/>
      <c r="E59" s="187"/>
      <c r="F59" s="187"/>
      <c r="G59" s="15">
        <v>52</v>
      </c>
      <c r="H59" s="33">
        <v>30567532</v>
      </c>
      <c r="I59" s="33">
        <v>31955045</v>
      </c>
    </row>
    <row r="60" spans="1:9" ht="12.75" customHeight="1" x14ac:dyDescent="0.2">
      <c r="A60" s="188" t="s">
        <v>54</v>
      </c>
      <c r="B60" s="188"/>
      <c r="C60" s="188"/>
      <c r="D60" s="188"/>
      <c r="E60" s="188"/>
      <c r="F60" s="188"/>
      <c r="G60" s="16">
        <v>53</v>
      </c>
      <c r="H60" s="34">
        <f>SUM(H61:H69)</f>
        <v>20174998</v>
      </c>
      <c r="I60" s="34">
        <f>SUM(I61:I69)</f>
        <v>16581030</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15125783</v>
      </c>
      <c r="I63" s="33">
        <v>15033881</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5049215</v>
      </c>
      <c r="I68" s="33">
        <v>1547149</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3685508</v>
      </c>
      <c r="I70" s="33">
        <v>3155231</v>
      </c>
    </row>
    <row r="71" spans="1:9" ht="12.75" customHeight="1" x14ac:dyDescent="0.2">
      <c r="A71" s="204" t="s">
        <v>58</v>
      </c>
      <c r="B71" s="204"/>
      <c r="C71" s="204"/>
      <c r="D71" s="204"/>
      <c r="E71" s="204"/>
      <c r="F71" s="204"/>
      <c r="G71" s="15">
        <v>64</v>
      </c>
      <c r="H71" s="33">
        <v>85539</v>
      </c>
      <c r="I71" s="33">
        <v>29614</v>
      </c>
    </row>
    <row r="72" spans="1:9" ht="12.75" customHeight="1" x14ac:dyDescent="0.2">
      <c r="A72" s="189" t="s">
        <v>383</v>
      </c>
      <c r="B72" s="189"/>
      <c r="C72" s="189"/>
      <c r="D72" s="189"/>
      <c r="E72" s="189"/>
      <c r="F72" s="189"/>
      <c r="G72" s="16">
        <v>65</v>
      </c>
      <c r="H72" s="34">
        <f>H8+H9+H44+H71</f>
        <v>1550661907</v>
      </c>
      <c r="I72" s="34">
        <f>I8+I9+I44+I71</f>
        <v>1488966424</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751335074</v>
      </c>
      <c r="I75" s="34">
        <f>I76+I77+I78+I84+I85+I89+I92+I95</f>
        <v>721006896</v>
      </c>
    </row>
    <row r="76" spans="1:9" ht="12.75" customHeight="1" x14ac:dyDescent="0.2">
      <c r="A76" s="187" t="s">
        <v>61</v>
      </c>
      <c r="B76" s="187"/>
      <c r="C76" s="187"/>
      <c r="D76" s="187"/>
      <c r="E76" s="187"/>
      <c r="F76" s="187"/>
      <c r="G76" s="15">
        <v>68</v>
      </c>
      <c r="H76" s="33">
        <v>185315700</v>
      </c>
      <c r="I76" s="33">
        <v>185315700</v>
      </c>
    </row>
    <row r="77" spans="1:9" ht="12.75" customHeight="1" x14ac:dyDescent="0.2">
      <c r="A77" s="187" t="s">
        <v>62</v>
      </c>
      <c r="B77" s="187"/>
      <c r="C77" s="187"/>
      <c r="D77" s="187"/>
      <c r="E77" s="187"/>
      <c r="F77" s="187"/>
      <c r="G77" s="15">
        <v>69</v>
      </c>
      <c r="H77" s="33">
        <v>8630224</v>
      </c>
      <c r="I77" s="33">
        <v>8630224</v>
      </c>
    </row>
    <row r="78" spans="1:9" ht="12.75" customHeight="1" x14ac:dyDescent="0.2">
      <c r="A78" s="188" t="s">
        <v>63</v>
      </c>
      <c r="B78" s="188"/>
      <c r="C78" s="188"/>
      <c r="D78" s="188"/>
      <c r="E78" s="188"/>
      <c r="F78" s="188"/>
      <c r="G78" s="16">
        <v>70</v>
      </c>
      <c r="H78" s="34">
        <f>SUM(H79:H83)</f>
        <v>9593340</v>
      </c>
      <c r="I78" s="34">
        <f>SUM(I79:I83)</f>
        <v>9593340</v>
      </c>
    </row>
    <row r="79" spans="1:9" ht="12.75" customHeight="1" x14ac:dyDescent="0.2">
      <c r="A79" s="187" t="s">
        <v>64</v>
      </c>
      <c r="B79" s="187"/>
      <c r="C79" s="187"/>
      <c r="D79" s="187"/>
      <c r="E79" s="187"/>
      <c r="F79" s="187"/>
      <c r="G79" s="15">
        <v>71</v>
      </c>
      <c r="H79" s="33">
        <v>9593340</v>
      </c>
      <c r="I79" s="33">
        <v>9593340</v>
      </c>
    </row>
    <row r="80" spans="1:9" ht="12.75" customHeight="1" x14ac:dyDescent="0.2">
      <c r="A80" s="187" t="s">
        <v>65</v>
      </c>
      <c r="B80" s="187"/>
      <c r="C80" s="187"/>
      <c r="D80" s="187"/>
      <c r="E80" s="187"/>
      <c r="F80" s="187"/>
      <c r="G80" s="15">
        <v>72</v>
      </c>
      <c r="H80" s="33">
        <v>21461614</v>
      </c>
      <c r="I80" s="33">
        <v>21461614</v>
      </c>
    </row>
    <row r="81" spans="1:9" ht="12.75" customHeight="1" x14ac:dyDescent="0.2">
      <c r="A81" s="187" t="s">
        <v>66</v>
      </c>
      <c r="B81" s="187"/>
      <c r="C81" s="187"/>
      <c r="D81" s="187"/>
      <c r="E81" s="187"/>
      <c r="F81" s="187"/>
      <c r="G81" s="15">
        <v>73</v>
      </c>
      <c r="H81" s="33">
        <v>-21461614</v>
      </c>
      <c r="I81" s="33">
        <v>-21461614</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205" t="s">
        <v>69</v>
      </c>
      <c r="B84" s="205"/>
      <c r="C84" s="205"/>
      <c r="D84" s="205"/>
      <c r="E84" s="205"/>
      <c r="F84" s="205"/>
      <c r="G84" s="119">
        <v>76</v>
      </c>
      <c r="H84" s="120">
        <v>498034330</v>
      </c>
      <c r="I84" s="120">
        <v>462759395</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89797179</v>
      </c>
      <c r="I89" s="34">
        <f>I90-I91</f>
        <v>92779692</v>
      </c>
    </row>
    <row r="90" spans="1:9" ht="12.75" customHeight="1" x14ac:dyDescent="0.2">
      <c r="A90" s="187" t="s">
        <v>75</v>
      </c>
      <c r="B90" s="187"/>
      <c r="C90" s="187"/>
      <c r="D90" s="187"/>
      <c r="E90" s="187"/>
      <c r="F90" s="187"/>
      <c r="G90" s="15">
        <v>82</v>
      </c>
      <c r="H90" s="33">
        <v>89797179</v>
      </c>
      <c r="I90" s="33">
        <v>92779692</v>
      </c>
    </row>
    <row r="91" spans="1:9" ht="12.75" customHeight="1" x14ac:dyDescent="0.2">
      <c r="A91" s="187" t="s">
        <v>76</v>
      </c>
      <c r="B91" s="187"/>
      <c r="C91" s="187"/>
      <c r="D91" s="187"/>
      <c r="E91" s="187"/>
      <c r="F91" s="187"/>
      <c r="G91" s="15">
        <v>83</v>
      </c>
      <c r="H91" s="33">
        <v>0</v>
      </c>
      <c r="I91" s="33">
        <v>0</v>
      </c>
    </row>
    <row r="92" spans="1:9" ht="12.75" customHeight="1" x14ac:dyDescent="0.2">
      <c r="A92" s="188" t="s">
        <v>77</v>
      </c>
      <c r="B92" s="188"/>
      <c r="C92" s="188"/>
      <c r="D92" s="188"/>
      <c r="E92" s="188"/>
      <c r="F92" s="188"/>
      <c r="G92" s="16">
        <v>84</v>
      </c>
      <c r="H92" s="34">
        <f>H93-H94</f>
        <v>-40035699</v>
      </c>
      <c r="I92" s="34">
        <f>I93-I94</f>
        <v>-38071455</v>
      </c>
    </row>
    <row r="93" spans="1:9" ht="12.75" customHeight="1" x14ac:dyDescent="0.2">
      <c r="A93" s="187" t="s">
        <v>78</v>
      </c>
      <c r="B93" s="187"/>
      <c r="C93" s="187"/>
      <c r="D93" s="187"/>
      <c r="E93" s="187"/>
      <c r="F93" s="187"/>
      <c r="G93" s="15">
        <v>85</v>
      </c>
      <c r="H93" s="33">
        <v>0</v>
      </c>
      <c r="I93" s="33">
        <v>0</v>
      </c>
    </row>
    <row r="94" spans="1:9" ht="12.75" customHeight="1" x14ac:dyDescent="0.2">
      <c r="A94" s="187" t="s">
        <v>79</v>
      </c>
      <c r="B94" s="187"/>
      <c r="C94" s="187"/>
      <c r="D94" s="187"/>
      <c r="E94" s="187"/>
      <c r="F94" s="187"/>
      <c r="G94" s="15">
        <v>86</v>
      </c>
      <c r="H94" s="33">
        <v>40035699</v>
      </c>
      <c r="I94" s="33">
        <v>38071455</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7511732</v>
      </c>
      <c r="I96" s="34">
        <f>SUM(I97:I102)</f>
        <v>8379418</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7511732</v>
      </c>
      <c r="I102" s="33">
        <v>8379418</v>
      </c>
    </row>
    <row r="103" spans="1:9" ht="12.75" customHeight="1" x14ac:dyDescent="0.2">
      <c r="A103" s="189" t="s">
        <v>386</v>
      </c>
      <c r="B103" s="189"/>
      <c r="C103" s="189"/>
      <c r="D103" s="189"/>
      <c r="E103" s="189"/>
      <c r="F103" s="189"/>
      <c r="G103" s="16">
        <v>95</v>
      </c>
      <c r="H103" s="34">
        <f>SUM(H104:H114)</f>
        <v>620892761</v>
      </c>
      <c r="I103" s="34">
        <f>SUM(I104:I114)</f>
        <v>569490748</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511568152</v>
      </c>
      <c r="I109" s="33">
        <v>467909418</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109324609</v>
      </c>
      <c r="I114" s="33">
        <v>101581330</v>
      </c>
    </row>
    <row r="115" spans="1:9" ht="12.75" customHeight="1" x14ac:dyDescent="0.2">
      <c r="A115" s="189" t="s">
        <v>387</v>
      </c>
      <c r="B115" s="189"/>
      <c r="C115" s="189"/>
      <c r="D115" s="189"/>
      <c r="E115" s="189"/>
      <c r="F115" s="189"/>
      <c r="G115" s="16">
        <v>107</v>
      </c>
      <c r="H115" s="34">
        <f>SUM(H116:H129)</f>
        <v>166444258</v>
      </c>
      <c r="I115" s="34">
        <f>SUM(I116:I129)</f>
        <v>186019888</v>
      </c>
    </row>
    <row r="116" spans="1:9" ht="12.75" customHeight="1" x14ac:dyDescent="0.2">
      <c r="A116" s="187" t="s">
        <v>87</v>
      </c>
      <c r="B116" s="187"/>
      <c r="C116" s="187"/>
      <c r="D116" s="187"/>
      <c r="E116" s="187"/>
      <c r="F116" s="187"/>
      <c r="G116" s="15">
        <v>108</v>
      </c>
      <c r="H116" s="33">
        <v>66916</v>
      </c>
      <c r="I116" s="33">
        <v>5602819</v>
      </c>
    </row>
    <row r="117" spans="1:9" ht="22.15" customHeight="1" x14ac:dyDescent="0.2">
      <c r="A117" s="187" t="s">
        <v>88</v>
      </c>
      <c r="B117" s="187"/>
      <c r="C117" s="187"/>
      <c r="D117" s="187"/>
      <c r="E117" s="187"/>
      <c r="F117" s="187"/>
      <c r="G117" s="15">
        <v>109</v>
      </c>
      <c r="H117" s="33">
        <v>10988272</v>
      </c>
      <c r="I117" s="33">
        <v>33712338</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119513252</v>
      </c>
      <c r="I121" s="33">
        <v>105282771</v>
      </c>
    </row>
    <row r="122" spans="1:9" ht="12.75" customHeight="1" x14ac:dyDescent="0.2">
      <c r="A122" s="187" t="s">
        <v>93</v>
      </c>
      <c r="B122" s="187"/>
      <c r="C122" s="187"/>
      <c r="D122" s="187"/>
      <c r="E122" s="187"/>
      <c r="F122" s="187"/>
      <c r="G122" s="15">
        <v>114</v>
      </c>
      <c r="H122" s="33">
        <v>2096585</v>
      </c>
      <c r="I122" s="33">
        <v>2103390</v>
      </c>
    </row>
    <row r="123" spans="1:9" ht="12.75" customHeight="1" x14ac:dyDescent="0.2">
      <c r="A123" s="187" t="s">
        <v>94</v>
      </c>
      <c r="B123" s="187"/>
      <c r="C123" s="187"/>
      <c r="D123" s="187"/>
      <c r="E123" s="187"/>
      <c r="F123" s="187"/>
      <c r="G123" s="15">
        <v>115</v>
      </c>
      <c r="H123" s="33">
        <v>25480315</v>
      </c>
      <c r="I123" s="33">
        <v>31472366</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2749843</v>
      </c>
      <c r="I125" s="33">
        <v>3036400</v>
      </c>
    </row>
    <row r="126" spans="1:9" x14ac:dyDescent="0.2">
      <c r="A126" s="187" t="s">
        <v>99</v>
      </c>
      <c r="B126" s="187"/>
      <c r="C126" s="187"/>
      <c r="D126" s="187"/>
      <c r="E126" s="187"/>
      <c r="F126" s="187"/>
      <c r="G126" s="15">
        <v>118</v>
      </c>
      <c r="H126" s="33">
        <v>5457094</v>
      </c>
      <c r="I126" s="33">
        <v>4809804</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91981</v>
      </c>
      <c r="I129" s="33">
        <v>0</v>
      </c>
    </row>
    <row r="130" spans="1:9" ht="22.15" customHeight="1" x14ac:dyDescent="0.2">
      <c r="A130" s="204" t="s">
        <v>103</v>
      </c>
      <c r="B130" s="204"/>
      <c r="C130" s="204"/>
      <c r="D130" s="204"/>
      <c r="E130" s="204"/>
      <c r="F130" s="204"/>
      <c r="G130" s="15">
        <v>122</v>
      </c>
      <c r="H130" s="33">
        <v>4478082</v>
      </c>
      <c r="I130" s="33">
        <v>4069474</v>
      </c>
    </row>
    <row r="131" spans="1:9" x14ac:dyDescent="0.2">
      <c r="A131" s="189" t="s">
        <v>388</v>
      </c>
      <c r="B131" s="189"/>
      <c r="C131" s="189"/>
      <c r="D131" s="189"/>
      <c r="E131" s="189"/>
      <c r="F131" s="189"/>
      <c r="G131" s="16">
        <v>123</v>
      </c>
      <c r="H131" s="34">
        <f>H75+H96+H103+H115+H130</f>
        <v>1550661907</v>
      </c>
      <c r="I131" s="34">
        <f>I75+I96+I103+I115+I130</f>
        <v>1488966424</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pane ySplit="7" topLeftCell="A8" activePane="bottomLeft" state="frozen"/>
      <selection pane="bottomLeft" activeCell="K92" sqref="K9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449</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446</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344051164</v>
      </c>
      <c r="I8" s="37">
        <f>SUM(I9:I13)</f>
        <v>27666610</v>
      </c>
      <c r="J8" s="37">
        <f>SUM(J9:J13)</f>
        <v>364543938</v>
      </c>
      <c r="K8" s="37">
        <f>SUM(K9:K13)</f>
        <v>33744247</v>
      </c>
    </row>
    <row r="9" spans="1:11" x14ac:dyDescent="0.2">
      <c r="A9" s="187" t="s">
        <v>121</v>
      </c>
      <c r="B9" s="187"/>
      <c r="C9" s="187"/>
      <c r="D9" s="187"/>
      <c r="E9" s="187"/>
      <c r="F9" s="187"/>
      <c r="G9" s="15">
        <v>126</v>
      </c>
      <c r="H9" s="33">
        <v>6759866</v>
      </c>
      <c r="I9" s="33">
        <v>2554818</v>
      </c>
      <c r="J9" s="33">
        <v>3120569</v>
      </c>
      <c r="K9" s="33">
        <v>1603297</v>
      </c>
    </row>
    <row r="10" spans="1:11" x14ac:dyDescent="0.2">
      <c r="A10" s="187" t="s">
        <v>122</v>
      </c>
      <c r="B10" s="187"/>
      <c r="C10" s="187"/>
      <c r="D10" s="187"/>
      <c r="E10" s="187"/>
      <c r="F10" s="187"/>
      <c r="G10" s="15">
        <v>127</v>
      </c>
      <c r="H10" s="33">
        <v>335234738</v>
      </c>
      <c r="I10" s="33">
        <v>23892997</v>
      </c>
      <c r="J10" s="33">
        <v>354995020</v>
      </c>
      <c r="K10" s="33">
        <v>26782634</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2056560</v>
      </c>
      <c r="I13" s="33">
        <v>1218795</v>
      </c>
      <c r="J13" s="33">
        <v>6428349</v>
      </c>
      <c r="K13" s="33">
        <v>5358316</v>
      </c>
    </row>
    <row r="14" spans="1:11" x14ac:dyDescent="0.2">
      <c r="A14" s="223" t="s">
        <v>126</v>
      </c>
      <c r="B14" s="223"/>
      <c r="C14" s="223"/>
      <c r="D14" s="223"/>
      <c r="E14" s="223"/>
      <c r="F14" s="223"/>
      <c r="G14" s="20">
        <v>131</v>
      </c>
      <c r="H14" s="37">
        <f>H15+H16+H20+H24+H25+H26+H29+H36</f>
        <v>367888587</v>
      </c>
      <c r="I14" s="37">
        <f>I15+I16+I20+I24+I25+I26+I29+I36</f>
        <v>87566092</v>
      </c>
      <c r="J14" s="37">
        <f>J15+J16+J20+J24+J25+J26+J29+J36</f>
        <v>383859280</v>
      </c>
      <c r="K14" s="37">
        <f>K15+K16+K20+K24+K25+K26+K29+K36</f>
        <v>102704863</v>
      </c>
    </row>
    <row r="15" spans="1:11" x14ac:dyDescent="0.2">
      <c r="A15" s="187" t="s">
        <v>108</v>
      </c>
      <c r="B15" s="187"/>
      <c r="C15" s="187"/>
      <c r="D15" s="187"/>
      <c r="E15" s="187"/>
      <c r="F15" s="187"/>
      <c r="G15" s="15">
        <v>132</v>
      </c>
      <c r="H15" s="33">
        <v>0</v>
      </c>
      <c r="I15" s="33">
        <v>0</v>
      </c>
      <c r="J15" s="33">
        <v>0</v>
      </c>
      <c r="K15" s="33">
        <v>0</v>
      </c>
    </row>
    <row r="16" spans="1:11" x14ac:dyDescent="0.2">
      <c r="A16" s="232" t="s">
        <v>127</v>
      </c>
      <c r="B16" s="232"/>
      <c r="C16" s="232"/>
      <c r="D16" s="232"/>
      <c r="E16" s="232"/>
      <c r="F16" s="232"/>
      <c r="G16" s="20">
        <v>133</v>
      </c>
      <c r="H16" s="37">
        <f>SUM(H17:H19)</f>
        <v>120709053</v>
      </c>
      <c r="I16" s="37">
        <f>SUM(I17:I19)</f>
        <v>22639544</v>
      </c>
      <c r="J16" s="37">
        <f>SUM(J17:J19)</f>
        <v>108886755</v>
      </c>
      <c r="K16" s="37">
        <f>SUM(K17:K19)</f>
        <v>17733901</v>
      </c>
    </row>
    <row r="17" spans="1:11" x14ac:dyDescent="0.2">
      <c r="A17" s="229" t="s">
        <v>128</v>
      </c>
      <c r="B17" s="229"/>
      <c r="C17" s="229"/>
      <c r="D17" s="229"/>
      <c r="E17" s="229"/>
      <c r="F17" s="229"/>
      <c r="G17" s="15">
        <v>134</v>
      </c>
      <c r="H17" s="33">
        <v>74787075</v>
      </c>
      <c r="I17" s="33">
        <v>14268130</v>
      </c>
      <c r="J17" s="33">
        <v>64525832</v>
      </c>
      <c r="K17" s="33">
        <v>10582662</v>
      </c>
    </row>
    <row r="18" spans="1:11" x14ac:dyDescent="0.2">
      <c r="A18" s="229" t="s">
        <v>129</v>
      </c>
      <c r="B18" s="229"/>
      <c r="C18" s="229"/>
      <c r="D18" s="229"/>
      <c r="E18" s="229"/>
      <c r="F18" s="229"/>
      <c r="G18" s="15">
        <v>135</v>
      </c>
      <c r="H18" s="33">
        <v>11227408</v>
      </c>
      <c r="I18" s="33">
        <v>694075</v>
      </c>
      <c r="J18" s="33">
        <v>10369443</v>
      </c>
      <c r="K18" s="33">
        <v>866870</v>
      </c>
    </row>
    <row r="19" spans="1:11" x14ac:dyDescent="0.2">
      <c r="A19" s="229" t="s">
        <v>130</v>
      </c>
      <c r="B19" s="229"/>
      <c r="C19" s="229"/>
      <c r="D19" s="229"/>
      <c r="E19" s="229"/>
      <c r="F19" s="229"/>
      <c r="G19" s="15">
        <v>136</v>
      </c>
      <c r="H19" s="33">
        <v>34694570</v>
      </c>
      <c r="I19" s="33">
        <v>7677339</v>
      </c>
      <c r="J19" s="33">
        <v>33991480</v>
      </c>
      <c r="K19" s="33">
        <v>6284369</v>
      </c>
    </row>
    <row r="20" spans="1:11" x14ac:dyDescent="0.2">
      <c r="A20" s="232" t="s">
        <v>131</v>
      </c>
      <c r="B20" s="232"/>
      <c r="C20" s="232"/>
      <c r="D20" s="232"/>
      <c r="E20" s="232"/>
      <c r="F20" s="232"/>
      <c r="G20" s="20">
        <v>137</v>
      </c>
      <c r="H20" s="37">
        <f>SUM(H21:H23)</f>
        <v>99189203</v>
      </c>
      <c r="I20" s="37">
        <f>SUM(I21:I23)</f>
        <v>21642691</v>
      </c>
      <c r="J20" s="37">
        <f>SUM(J21:J23)</f>
        <v>107052263</v>
      </c>
      <c r="K20" s="37">
        <f>SUM(K21:K23)</f>
        <v>26429991</v>
      </c>
    </row>
    <row r="21" spans="1:11" x14ac:dyDescent="0.2">
      <c r="A21" s="229" t="s">
        <v>109</v>
      </c>
      <c r="B21" s="229"/>
      <c r="C21" s="229"/>
      <c r="D21" s="229"/>
      <c r="E21" s="229"/>
      <c r="F21" s="229"/>
      <c r="G21" s="15">
        <v>138</v>
      </c>
      <c r="H21" s="33">
        <v>58853093</v>
      </c>
      <c r="I21" s="33">
        <v>12815954</v>
      </c>
      <c r="J21" s="33">
        <v>62875949</v>
      </c>
      <c r="K21" s="33">
        <v>15356745</v>
      </c>
    </row>
    <row r="22" spans="1:11" x14ac:dyDescent="0.2">
      <c r="A22" s="229" t="s">
        <v>110</v>
      </c>
      <c r="B22" s="229"/>
      <c r="C22" s="229"/>
      <c r="D22" s="229"/>
      <c r="E22" s="229"/>
      <c r="F22" s="229"/>
      <c r="G22" s="15">
        <v>139</v>
      </c>
      <c r="H22" s="33">
        <v>25994506</v>
      </c>
      <c r="I22" s="33">
        <v>5664758</v>
      </c>
      <c r="J22" s="33">
        <v>29099179</v>
      </c>
      <c r="K22" s="33">
        <v>7335475</v>
      </c>
    </row>
    <row r="23" spans="1:11" x14ac:dyDescent="0.2">
      <c r="A23" s="229" t="s">
        <v>111</v>
      </c>
      <c r="B23" s="229"/>
      <c r="C23" s="229"/>
      <c r="D23" s="229"/>
      <c r="E23" s="229"/>
      <c r="F23" s="229"/>
      <c r="G23" s="15">
        <v>140</v>
      </c>
      <c r="H23" s="33">
        <v>14341604</v>
      </c>
      <c r="I23" s="33">
        <v>3161979</v>
      </c>
      <c r="J23" s="33">
        <v>15077135</v>
      </c>
      <c r="K23" s="33">
        <v>3737771</v>
      </c>
    </row>
    <row r="24" spans="1:11" x14ac:dyDescent="0.2">
      <c r="A24" s="187" t="s">
        <v>112</v>
      </c>
      <c r="B24" s="187"/>
      <c r="C24" s="187"/>
      <c r="D24" s="187"/>
      <c r="E24" s="187"/>
      <c r="F24" s="187"/>
      <c r="G24" s="15">
        <v>141</v>
      </c>
      <c r="H24" s="33">
        <v>127491552</v>
      </c>
      <c r="I24" s="33">
        <v>38128230</v>
      </c>
      <c r="J24" s="33">
        <v>138461296</v>
      </c>
      <c r="K24" s="33">
        <v>42842632</v>
      </c>
    </row>
    <row r="25" spans="1:11" x14ac:dyDescent="0.2">
      <c r="A25" s="187" t="s">
        <v>113</v>
      </c>
      <c r="B25" s="187"/>
      <c r="C25" s="187"/>
      <c r="D25" s="187"/>
      <c r="E25" s="187"/>
      <c r="F25" s="187"/>
      <c r="G25" s="15">
        <v>142</v>
      </c>
      <c r="H25" s="33">
        <v>17683973</v>
      </c>
      <c r="I25" s="33">
        <v>3525603</v>
      </c>
      <c r="J25" s="33">
        <v>17211851</v>
      </c>
      <c r="K25" s="33">
        <v>3769102</v>
      </c>
    </row>
    <row r="26" spans="1:11" x14ac:dyDescent="0.2">
      <c r="A26" s="232" t="s">
        <v>132</v>
      </c>
      <c r="B26" s="232"/>
      <c r="C26" s="232"/>
      <c r="D26" s="232"/>
      <c r="E26" s="232"/>
      <c r="F26" s="232"/>
      <c r="G26" s="20">
        <v>143</v>
      </c>
      <c r="H26" s="37">
        <f>H27+H28</f>
        <v>236224</v>
      </c>
      <c r="I26" s="37">
        <f>I27+I28</f>
        <v>236224</v>
      </c>
      <c r="J26" s="37">
        <f>J27+J28</f>
        <v>3952415</v>
      </c>
      <c r="K26" s="37">
        <f>K27+K28</f>
        <v>3952415</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236224</v>
      </c>
      <c r="I28" s="33">
        <v>236224</v>
      </c>
      <c r="J28" s="33">
        <v>3952415</v>
      </c>
      <c r="K28" s="33">
        <v>3952415</v>
      </c>
    </row>
    <row r="29" spans="1:11" x14ac:dyDescent="0.2">
      <c r="A29" s="232" t="s">
        <v>135</v>
      </c>
      <c r="B29" s="232"/>
      <c r="C29" s="232"/>
      <c r="D29" s="232"/>
      <c r="E29" s="232"/>
      <c r="F29" s="232"/>
      <c r="G29" s="20">
        <v>146</v>
      </c>
      <c r="H29" s="37">
        <f>SUM(H30:H35)</f>
        <v>0</v>
      </c>
      <c r="I29" s="37">
        <f>SUM(I30:I35)</f>
        <v>0</v>
      </c>
      <c r="J29" s="37">
        <f>SUM(J30:J35)</f>
        <v>5283224</v>
      </c>
      <c r="K29" s="37">
        <f>SUM(K30:K35)</f>
        <v>5283224</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5283224</v>
      </c>
      <c r="K32" s="33">
        <v>5283224</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2578582</v>
      </c>
      <c r="I36" s="33">
        <v>1393800</v>
      </c>
      <c r="J36" s="33">
        <v>3011476</v>
      </c>
      <c r="K36" s="33">
        <v>2693598</v>
      </c>
    </row>
    <row r="37" spans="1:11" x14ac:dyDescent="0.2">
      <c r="A37" s="223" t="s">
        <v>142</v>
      </c>
      <c r="B37" s="223"/>
      <c r="C37" s="223"/>
      <c r="D37" s="223"/>
      <c r="E37" s="223"/>
      <c r="F37" s="223"/>
      <c r="G37" s="20">
        <v>154</v>
      </c>
      <c r="H37" s="37">
        <f>SUM(H38:H47)</f>
        <v>6964253</v>
      </c>
      <c r="I37" s="37">
        <f>SUM(I38:I47)</f>
        <v>6145730</v>
      </c>
      <c r="J37" s="37">
        <f>SUM(J38:J47)</f>
        <v>916324</v>
      </c>
      <c r="K37" s="37">
        <f>SUM(K38:K47)</f>
        <v>393996</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713411</v>
      </c>
      <c r="I41" s="33">
        <v>183117</v>
      </c>
      <c r="J41" s="33">
        <v>597531</v>
      </c>
      <c r="K41" s="33">
        <v>150059</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347563</v>
      </c>
      <c r="I44" s="33">
        <v>344097</v>
      </c>
      <c r="J44" s="33">
        <v>154810</v>
      </c>
      <c r="K44" s="33">
        <v>154793</v>
      </c>
    </row>
    <row r="45" spans="1:11" x14ac:dyDescent="0.2">
      <c r="A45" s="187" t="s">
        <v>150</v>
      </c>
      <c r="B45" s="187"/>
      <c r="C45" s="187"/>
      <c r="D45" s="187"/>
      <c r="E45" s="187"/>
      <c r="F45" s="187"/>
      <c r="G45" s="15">
        <v>162</v>
      </c>
      <c r="H45" s="33">
        <v>5903279</v>
      </c>
      <c r="I45" s="33">
        <v>5618516</v>
      </c>
      <c r="J45" s="33">
        <v>163983</v>
      </c>
      <c r="K45" s="33">
        <v>89144</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23" t="s">
        <v>153</v>
      </c>
      <c r="B48" s="223"/>
      <c r="C48" s="223"/>
      <c r="D48" s="223"/>
      <c r="E48" s="223"/>
      <c r="F48" s="223"/>
      <c r="G48" s="20">
        <v>165</v>
      </c>
      <c r="H48" s="37">
        <f>SUM(H49:H55)</f>
        <v>22104573</v>
      </c>
      <c r="I48" s="37">
        <f>SUM(I49:I55)</f>
        <v>5973692</v>
      </c>
      <c r="J48" s="37">
        <f>SUM(J49:J55)</f>
        <v>19672437</v>
      </c>
      <c r="K48" s="37">
        <f>SUM(K49:K55)</f>
        <v>5467697</v>
      </c>
    </row>
    <row r="49" spans="1:11" ht="25.15" customHeight="1" x14ac:dyDescent="0.2">
      <c r="A49" s="187" t="s">
        <v>154</v>
      </c>
      <c r="B49" s="187"/>
      <c r="C49" s="187"/>
      <c r="D49" s="187"/>
      <c r="E49" s="187"/>
      <c r="F49" s="187"/>
      <c r="G49" s="15">
        <v>166</v>
      </c>
      <c r="H49" s="33">
        <v>535611</v>
      </c>
      <c r="I49" s="33">
        <v>122405</v>
      </c>
      <c r="J49" s="33">
        <v>735362</v>
      </c>
      <c r="K49" s="33">
        <v>270689</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17788085</v>
      </c>
      <c r="I51" s="33">
        <v>4277399</v>
      </c>
      <c r="J51" s="33">
        <v>16348950</v>
      </c>
      <c r="K51" s="33">
        <v>3688091</v>
      </c>
    </row>
    <row r="52" spans="1:11" x14ac:dyDescent="0.2">
      <c r="A52" s="224" t="s">
        <v>157</v>
      </c>
      <c r="B52" s="224"/>
      <c r="C52" s="224"/>
      <c r="D52" s="224"/>
      <c r="E52" s="224"/>
      <c r="F52" s="224"/>
      <c r="G52" s="15">
        <v>169</v>
      </c>
      <c r="H52" s="33">
        <v>3780877</v>
      </c>
      <c r="I52" s="33">
        <v>1573888</v>
      </c>
      <c r="J52" s="33">
        <v>2588125</v>
      </c>
      <c r="K52" s="33">
        <v>1508917</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0</v>
      </c>
      <c r="I55" s="33">
        <v>0</v>
      </c>
      <c r="J55" s="33">
        <v>0</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351015417</v>
      </c>
      <c r="I60" s="37">
        <f t="shared" ref="I60:K60" si="0">I8+I37+I56+I57</f>
        <v>33812340</v>
      </c>
      <c r="J60" s="37">
        <f t="shared" si="0"/>
        <v>365460262</v>
      </c>
      <c r="K60" s="37">
        <f t="shared" si="0"/>
        <v>34138243</v>
      </c>
    </row>
    <row r="61" spans="1:11" x14ac:dyDescent="0.2">
      <c r="A61" s="223" t="s">
        <v>166</v>
      </c>
      <c r="B61" s="223"/>
      <c r="C61" s="223"/>
      <c r="D61" s="223"/>
      <c r="E61" s="223"/>
      <c r="F61" s="223"/>
      <c r="G61" s="20">
        <v>178</v>
      </c>
      <c r="H61" s="37">
        <f>H14+H48+H58+H59</f>
        <v>389993160</v>
      </c>
      <c r="I61" s="37">
        <f t="shared" ref="I61:K61" si="1">I14+I48+I58+I59</f>
        <v>93539784</v>
      </c>
      <c r="J61" s="37">
        <f t="shared" si="1"/>
        <v>403531717</v>
      </c>
      <c r="K61" s="37">
        <f t="shared" si="1"/>
        <v>108172560</v>
      </c>
    </row>
    <row r="62" spans="1:11" x14ac:dyDescent="0.2">
      <c r="A62" s="223" t="s">
        <v>167</v>
      </c>
      <c r="B62" s="223"/>
      <c r="C62" s="223"/>
      <c r="D62" s="223"/>
      <c r="E62" s="223"/>
      <c r="F62" s="223"/>
      <c r="G62" s="20">
        <v>179</v>
      </c>
      <c r="H62" s="37">
        <f>H60-H61</f>
        <v>-38977743</v>
      </c>
      <c r="I62" s="37">
        <f t="shared" ref="I62:K62" si="2">I60-I61</f>
        <v>-59727444</v>
      </c>
      <c r="J62" s="37">
        <f t="shared" si="2"/>
        <v>-38071455</v>
      </c>
      <c r="K62" s="37">
        <f t="shared" si="2"/>
        <v>-74034317</v>
      </c>
    </row>
    <row r="63" spans="1:11" x14ac:dyDescent="0.2">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169</v>
      </c>
      <c r="B64" s="210"/>
      <c r="C64" s="210"/>
      <c r="D64" s="210"/>
      <c r="E64" s="210"/>
      <c r="F64" s="210"/>
      <c r="G64" s="20">
        <v>181</v>
      </c>
      <c r="H64" s="37">
        <f>+IF((H60-H61)&lt;0,(H60-H61),0)</f>
        <v>-38977743</v>
      </c>
      <c r="I64" s="37">
        <f t="shared" ref="I64:K64" si="4">+IF((I60-I61)&lt;0,(I60-I61),0)</f>
        <v>-59727444</v>
      </c>
      <c r="J64" s="37">
        <f t="shared" si="4"/>
        <v>-38071455</v>
      </c>
      <c r="K64" s="37">
        <f t="shared" si="4"/>
        <v>-74034317</v>
      </c>
    </row>
    <row r="65" spans="1:11" x14ac:dyDescent="0.2">
      <c r="A65" s="225" t="s">
        <v>115</v>
      </c>
      <c r="B65" s="225"/>
      <c r="C65" s="225"/>
      <c r="D65" s="225"/>
      <c r="E65" s="225"/>
      <c r="F65" s="225"/>
      <c r="G65" s="15">
        <v>182</v>
      </c>
      <c r="H65" s="33">
        <v>1057956</v>
      </c>
      <c r="I65" s="33">
        <v>1057956</v>
      </c>
      <c r="J65" s="33">
        <v>0</v>
      </c>
      <c r="K65" s="33">
        <v>0</v>
      </c>
    </row>
    <row r="66" spans="1:11" x14ac:dyDescent="0.2">
      <c r="A66" s="223" t="s">
        <v>170</v>
      </c>
      <c r="B66" s="223"/>
      <c r="C66" s="223"/>
      <c r="D66" s="223"/>
      <c r="E66" s="223"/>
      <c r="F66" s="223"/>
      <c r="G66" s="20">
        <v>183</v>
      </c>
      <c r="H66" s="37">
        <f>H62-H65</f>
        <v>-40035699</v>
      </c>
      <c r="I66" s="37">
        <f t="shared" ref="I66:K66" si="5">I62-I65</f>
        <v>-60785400</v>
      </c>
      <c r="J66" s="37">
        <f t="shared" si="5"/>
        <v>-38071455</v>
      </c>
      <c r="K66" s="37">
        <f t="shared" si="5"/>
        <v>-74034317</v>
      </c>
    </row>
    <row r="67" spans="1:11" x14ac:dyDescent="0.2">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172</v>
      </c>
      <c r="B68" s="210"/>
      <c r="C68" s="210"/>
      <c r="D68" s="210"/>
      <c r="E68" s="210"/>
      <c r="F68" s="210"/>
      <c r="G68" s="20">
        <v>185</v>
      </c>
      <c r="H68" s="37">
        <f>+IF((H62-H65)&lt;0,(H62-H65),0)</f>
        <v>-40035699</v>
      </c>
      <c r="I68" s="37">
        <f t="shared" ref="I68:K68" si="7">+IF((I62-I65)&lt;0,(I62-I65),0)</f>
        <v>-60785400</v>
      </c>
      <c r="J68" s="37">
        <f t="shared" si="7"/>
        <v>-38071455</v>
      </c>
      <c r="K68" s="37">
        <f t="shared" si="7"/>
        <v>-74034317</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f>H66</f>
        <v>-40035699</v>
      </c>
      <c r="I89" s="40">
        <f>I66</f>
        <v>-60785400</v>
      </c>
      <c r="J89" s="40">
        <f>J66</f>
        <v>-38071455</v>
      </c>
      <c r="K89" s="40">
        <f>K66</f>
        <v>-74034317</v>
      </c>
    </row>
    <row r="90" spans="1:11" ht="24" customHeight="1" x14ac:dyDescent="0.2">
      <c r="A90" s="233" t="s">
        <v>192</v>
      </c>
      <c r="B90" s="233"/>
      <c r="C90" s="233"/>
      <c r="D90" s="233"/>
      <c r="E90" s="233"/>
      <c r="F90" s="233"/>
      <c r="G90" s="20">
        <v>203</v>
      </c>
      <c r="H90" s="39">
        <f>SUM(H91:H98)</f>
        <v>43018214</v>
      </c>
      <c r="I90" s="39">
        <f>SUM(I91:I98)</f>
        <v>10754554</v>
      </c>
      <c r="J90" s="39">
        <f>SUM(J91:J98)</f>
        <v>43018214</v>
      </c>
      <c r="K90" s="39">
        <f>SUM(K91:K98)</f>
        <v>10754554</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43018214</v>
      </c>
      <c r="I92" s="40">
        <v>10754554</v>
      </c>
      <c r="J92" s="40">
        <v>43018214</v>
      </c>
      <c r="K92" s="40">
        <v>10754554</v>
      </c>
    </row>
    <row r="93" spans="1:11" ht="22.15" customHeight="1" x14ac:dyDescent="0.2">
      <c r="A93" s="224" t="s">
        <v>195</v>
      </c>
      <c r="B93" s="224"/>
      <c r="C93" s="224"/>
      <c r="D93" s="224"/>
      <c r="E93" s="224"/>
      <c r="F93" s="224"/>
      <c r="G93" s="15">
        <v>206</v>
      </c>
      <c r="H93" s="40">
        <v>0</v>
      </c>
      <c r="I93" s="40">
        <v>0</v>
      </c>
      <c r="J93" s="40">
        <v>0</v>
      </c>
      <c r="K93" s="40">
        <v>0</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43018214</v>
      </c>
      <c r="I100" s="39">
        <f>I90-I99</f>
        <v>10754554</v>
      </c>
      <c r="J100" s="39">
        <f>J90-J99</f>
        <v>43018214</v>
      </c>
      <c r="K100" s="39">
        <f>K90-K99</f>
        <v>10754554</v>
      </c>
    </row>
    <row r="101" spans="1:11" x14ac:dyDescent="0.2">
      <c r="A101" s="233" t="s">
        <v>202</v>
      </c>
      <c r="B101" s="233"/>
      <c r="C101" s="233"/>
      <c r="D101" s="233"/>
      <c r="E101" s="233"/>
      <c r="F101" s="233"/>
      <c r="G101" s="20">
        <v>214</v>
      </c>
      <c r="H101" s="39">
        <f>H89+H100</f>
        <v>2982515</v>
      </c>
      <c r="I101" s="39">
        <f>I89+I100</f>
        <v>-50030846</v>
      </c>
      <c r="J101" s="39">
        <f>J89+J100</f>
        <v>4946759</v>
      </c>
      <c r="K101" s="39">
        <f>K89+K100</f>
        <v>-63279763</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8" sqref="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450</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446</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-38977743</v>
      </c>
      <c r="I8" s="43">
        <v>-38071455</v>
      </c>
    </row>
    <row r="9" spans="1:9" ht="12.75" customHeight="1" x14ac:dyDescent="0.2">
      <c r="A9" s="248" t="s">
        <v>211</v>
      </c>
      <c r="B9" s="249"/>
      <c r="C9" s="249"/>
      <c r="D9" s="249"/>
      <c r="E9" s="249"/>
      <c r="F9" s="250"/>
      <c r="G9" s="25">
        <v>2</v>
      </c>
      <c r="H9" s="44">
        <f>H10+H11+H12+H13+H14+H15+H16+H17</f>
        <v>145110181</v>
      </c>
      <c r="I9" s="44">
        <f>I10+I11+I12+I13+I14+I15+I16+I17</f>
        <v>138461296</v>
      </c>
    </row>
    <row r="10" spans="1:9" ht="12.75" customHeight="1" x14ac:dyDescent="0.2">
      <c r="A10" s="240" t="s">
        <v>212</v>
      </c>
      <c r="B10" s="241"/>
      <c r="C10" s="241"/>
      <c r="D10" s="241"/>
      <c r="E10" s="241"/>
      <c r="F10" s="242"/>
      <c r="G10" s="26">
        <v>3</v>
      </c>
      <c r="H10" s="45">
        <v>127491552</v>
      </c>
      <c r="I10" s="45">
        <v>138461296</v>
      </c>
    </row>
    <row r="11" spans="1:9" ht="22.15" customHeight="1" x14ac:dyDescent="0.2">
      <c r="A11" s="240" t="s">
        <v>213</v>
      </c>
      <c r="B11" s="241"/>
      <c r="C11" s="241"/>
      <c r="D11" s="241"/>
      <c r="E11" s="241"/>
      <c r="F11" s="242"/>
      <c r="G11" s="26">
        <v>4</v>
      </c>
      <c r="H11" s="45">
        <v>355907</v>
      </c>
      <c r="I11" s="45">
        <v>0</v>
      </c>
    </row>
    <row r="12" spans="1:9" ht="23.45" customHeight="1" x14ac:dyDescent="0.2">
      <c r="A12" s="240" t="s">
        <v>214</v>
      </c>
      <c r="B12" s="241"/>
      <c r="C12" s="241"/>
      <c r="D12" s="241"/>
      <c r="E12" s="241"/>
      <c r="F12" s="242"/>
      <c r="G12" s="26">
        <v>5</v>
      </c>
      <c r="H12" s="45">
        <v>0</v>
      </c>
      <c r="I12" s="45">
        <v>0</v>
      </c>
    </row>
    <row r="13" spans="1:9" ht="12.75" customHeight="1" x14ac:dyDescent="0.2">
      <c r="A13" s="240" t="s">
        <v>215</v>
      </c>
      <c r="B13" s="241"/>
      <c r="C13" s="241"/>
      <c r="D13" s="241"/>
      <c r="E13" s="241"/>
      <c r="F13" s="242"/>
      <c r="G13" s="26">
        <v>6</v>
      </c>
      <c r="H13" s="45">
        <v>-1060974</v>
      </c>
      <c r="I13" s="45">
        <v>0</v>
      </c>
    </row>
    <row r="14" spans="1:9" ht="12.75" customHeight="1" x14ac:dyDescent="0.2">
      <c r="A14" s="240" t="s">
        <v>216</v>
      </c>
      <c r="B14" s="241"/>
      <c r="C14" s="241"/>
      <c r="D14" s="241"/>
      <c r="E14" s="241"/>
      <c r="F14" s="242"/>
      <c r="G14" s="26">
        <v>7</v>
      </c>
      <c r="H14" s="45">
        <v>18323696</v>
      </c>
      <c r="I14" s="45">
        <v>0</v>
      </c>
    </row>
    <row r="15" spans="1:9" ht="12.75" customHeight="1" x14ac:dyDescent="0.2">
      <c r="A15" s="240" t="s">
        <v>217</v>
      </c>
      <c r="B15" s="241"/>
      <c r="C15" s="241"/>
      <c r="D15" s="241"/>
      <c r="E15" s="241"/>
      <c r="F15" s="242"/>
      <c r="G15" s="26">
        <v>8</v>
      </c>
      <c r="H15" s="45">
        <v>0</v>
      </c>
      <c r="I15" s="45">
        <v>0</v>
      </c>
    </row>
    <row r="16" spans="1:9" ht="12.75" customHeight="1" x14ac:dyDescent="0.2">
      <c r="A16" s="240" t="s">
        <v>218</v>
      </c>
      <c r="B16" s="241"/>
      <c r="C16" s="241"/>
      <c r="D16" s="241"/>
      <c r="E16" s="241"/>
      <c r="F16" s="242"/>
      <c r="G16" s="26">
        <v>9</v>
      </c>
      <c r="H16" s="45">
        <v>0</v>
      </c>
      <c r="I16" s="45">
        <v>0</v>
      </c>
    </row>
    <row r="17" spans="1:9" ht="25.15" customHeight="1" x14ac:dyDescent="0.2">
      <c r="A17" s="240" t="s">
        <v>219</v>
      </c>
      <c r="B17" s="241"/>
      <c r="C17" s="241"/>
      <c r="D17" s="241"/>
      <c r="E17" s="241"/>
      <c r="F17" s="242"/>
      <c r="G17" s="26">
        <v>10</v>
      </c>
      <c r="H17" s="45">
        <v>0</v>
      </c>
      <c r="I17" s="45">
        <v>0</v>
      </c>
    </row>
    <row r="18" spans="1:9" ht="28.15" customHeight="1" x14ac:dyDescent="0.2">
      <c r="A18" s="245" t="s">
        <v>390</v>
      </c>
      <c r="B18" s="246"/>
      <c r="C18" s="246"/>
      <c r="D18" s="246"/>
      <c r="E18" s="246"/>
      <c r="F18" s="247"/>
      <c r="G18" s="25">
        <v>11</v>
      </c>
      <c r="H18" s="44">
        <f>H8+H9</f>
        <v>106132438</v>
      </c>
      <c r="I18" s="44">
        <f>I8+I9</f>
        <v>100389841</v>
      </c>
    </row>
    <row r="19" spans="1:9" ht="12.75" customHeight="1" x14ac:dyDescent="0.2">
      <c r="A19" s="248" t="s">
        <v>220</v>
      </c>
      <c r="B19" s="249"/>
      <c r="C19" s="249"/>
      <c r="D19" s="249"/>
      <c r="E19" s="249"/>
      <c r="F19" s="250"/>
      <c r="G19" s="25">
        <v>12</v>
      </c>
      <c r="H19" s="44">
        <f>H20+H21+H22+H23</f>
        <v>2063960</v>
      </c>
      <c r="I19" s="44">
        <f>I20+I21+I22+I23</f>
        <v>-3203118</v>
      </c>
    </row>
    <row r="20" spans="1:9" ht="12.75" customHeight="1" x14ac:dyDescent="0.2">
      <c r="A20" s="240" t="s">
        <v>221</v>
      </c>
      <c r="B20" s="241"/>
      <c r="C20" s="241"/>
      <c r="D20" s="241"/>
      <c r="E20" s="241"/>
      <c r="F20" s="242"/>
      <c r="G20" s="26">
        <v>13</v>
      </c>
      <c r="H20" s="45">
        <v>-3813261</v>
      </c>
      <c r="I20" s="45">
        <v>11082044</v>
      </c>
    </row>
    <row r="21" spans="1:9" ht="12.75" customHeight="1" x14ac:dyDescent="0.2">
      <c r="A21" s="240" t="s">
        <v>222</v>
      </c>
      <c r="B21" s="241"/>
      <c r="C21" s="241"/>
      <c r="D21" s="241"/>
      <c r="E21" s="241"/>
      <c r="F21" s="242"/>
      <c r="G21" s="26">
        <v>14</v>
      </c>
      <c r="H21" s="45">
        <v>7111313</v>
      </c>
      <c r="I21" s="45">
        <v>-13587440</v>
      </c>
    </row>
    <row r="22" spans="1:9" ht="12.75" customHeight="1" x14ac:dyDescent="0.2">
      <c r="A22" s="240" t="s">
        <v>223</v>
      </c>
      <c r="B22" s="241"/>
      <c r="C22" s="241"/>
      <c r="D22" s="241"/>
      <c r="E22" s="241"/>
      <c r="F22" s="242"/>
      <c r="G22" s="26">
        <v>15</v>
      </c>
      <c r="H22" s="45">
        <v>-1527884</v>
      </c>
      <c r="I22" s="45">
        <v>-1212724</v>
      </c>
    </row>
    <row r="23" spans="1:9" ht="12.75" customHeight="1" x14ac:dyDescent="0.2">
      <c r="A23" s="240" t="s">
        <v>224</v>
      </c>
      <c r="B23" s="241"/>
      <c r="C23" s="241"/>
      <c r="D23" s="241"/>
      <c r="E23" s="241"/>
      <c r="F23" s="242"/>
      <c r="G23" s="26">
        <v>16</v>
      </c>
      <c r="H23" s="45">
        <v>293792</v>
      </c>
      <c r="I23" s="45">
        <v>515002</v>
      </c>
    </row>
    <row r="24" spans="1:9" ht="12.75" customHeight="1" x14ac:dyDescent="0.2">
      <c r="A24" s="245" t="s">
        <v>225</v>
      </c>
      <c r="B24" s="246"/>
      <c r="C24" s="246"/>
      <c r="D24" s="246"/>
      <c r="E24" s="246"/>
      <c r="F24" s="247"/>
      <c r="G24" s="25">
        <v>17</v>
      </c>
      <c r="H24" s="44">
        <f>H18+H19</f>
        <v>108196398</v>
      </c>
      <c r="I24" s="44">
        <f>I18+I19</f>
        <v>97186723</v>
      </c>
    </row>
    <row r="25" spans="1:9" ht="12.75" customHeight="1" x14ac:dyDescent="0.2">
      <c r="A25" s="236" t="s">
        <v>226</v>
      </c>
      <c r="B25" s="237"/>
      <c r="C25" s="237"/>
      <c r="D25" s="237"/>
      <c r="E25" s="237"/>
      <c r="F25" s="238"/>
      <c r="G25" s="26">
        <v>18</v>
      </c>
      <c r="H25" s="45">
        <v>-18310615</v>
      </c>
      <c r="I25" s="45">
        <v>0</v>
      </c>
    </row>
    <row r="26" spans="1:9" ht="12.75" customHeight="1" x14ac:dyDescent="0.2">
      <c r="A26" s="236" t="s">
        <v>227</v>
      </c>
      <c r="B26" s="237"/>
      <c r="C26" s="237"/>
      <c r="D26" s="237"/>
      <c r="E26" s="237"/>
      <c r="F26" s="238"/>
      <c r="G26" s="26">
        <v>19</v>
      </c>
      <c r="H26" s="45">
        <v>-1057956</v>
      </c>
      <c r="I26" s="45">
        <v>0</v>
      </c>
    </row>
    <row r="27" spans="1:9" ht="25.9" customHeight="1" x14ac:dyDescent="0.2">
      <c r="A27" s="263" t="s">
        <v>228</v>
      </c>
      <c r="B27" s="264"/>
      <c r="C27" s="264"/>
      <c r="D27" s="264"/>
      <c r="E27" s="264"/>
      <c r="F27" s="265"/>
      <c r="G27" s="27">
        <v>20</v>
      </c>
      <c r="H27" s="46">
        <f>H24+H25+H26</f>
        <v>88827827</v>
      </c>
      <c r="I27" s="46">
        <f>I24+I25+I26</f>
        <v>97186723</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0</v>
      </c>
      <c r="I29" s="47">
        <v>0</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689182</v>
      </c>
      <c r="I31" s="48">
        <v>0</v>
      </c>
    </row>
    <row r="32" spans="1:9" ht="12.75" customHeight="1" x14ac:dyDescent="0.2">
      <c r="A32" s="236" t="s">
        <v>233</v>
      </c>
      <c r="B32" s="237"/>
      <c r="C32" s="237"/>
      <c r="D32" s="237"/>
      <c r="E32" s="237"/>
      <c r="F32" s="238"/>
      <c r="G32" s="26">
        <v>24</v>
      </c>
      <c r="H32" s="48">
        <v>0</v>
      </c>
      <c r="I32" s="48">
        <v>0</v>
      </c>
    </row>
    <row r="33" spans="1:9" ht="12.75" customHeight="1" x14ac:dyDescent="0.2">
      <c r="A33" s="236" t="s">
        <v>234</v>
      </c>
      <c r="B33" s="237"/>
      <c r="C33" s="237"/>
      <c r="D33" s="237"/>
      <c r="E33" s="237"/>
      <c r="F33" s="238"/>
      <c r="G33" s="26">
        <v>25</v>
      </c>
      <c r="H33" s="48">
        <v>3558092</v>
      </c>
      <c r="I33" s="48">
        <v>0</v>
      </c>
    </row>
    <row r="34" spans="1:9" ht="12.75" customHeight="1" x14ac:dyDescent="0.2">
      <c r="A34" s="236" t="s">
        <v>235</v>
      </c>
      <c r="B34" s="237"/>
      <c r="C34" s="237"/>
      <c r="D34" s="237"/>
      <c r="E34" s="237"/>
      <c r="F34" s="238"/>
      <c r="G34" s="26">
        <v>26</v>
      </c>
      <c r="H34" s="48">
        <v>0</v>
      </c>
      <c r="I34" s="48">
        <v>0</v>
      </c>
    </row>
    <row r="35" spans="1:9" ht="26.45" customHeight="1" x14ac:dyDescent="0.2">
      <c r="A35" s="245" t="s">
        <v>236</v>
      </c>
      <c r="B35" s="246"/>
      <c r="C35" s="246"/>
      <c r="D35" s="246"/>
      <c r="E35" s="246"/>
      <c r="F35" s="247"/>
      <c r="G35" s="25">
        <v>27</v>
      </c>
      <c r="H35" s="49">
        <f>H29+H30+H31+H32+H33+H34</f>
        <v>4247274</v>
      </c>
      <c r="I35" s="49">
        <f>I29+I30+I31+I32+I33+I34</f>
        <v>0</v>
      </c>
    </row>
    <row r="36" spans="1:9" ht="22.9" customHeight="1" x14ac:dyDescent="0.2">
      <c r="A36" s="236" t="s">
        <v>237</v>
      </c>
      <c r="B36" s="237"/>
      <c r="C36" s="237"/>
      <c r="D36" s="237"/>
      <c r="E36" s="237"/>
      <c r="F36" s="238"/>
      <c r="G36" s="26">
        <v>28</v>
      </c>
      <c r="H36" s="48">
        <v>-135202087</v>
      </c>
      <c r="I36" s="48">
        <v>-59098836</v>
      </c>
    </row>
    <row r="37" spans="1:9" ht="12.75" customHeight="1" x14ac:dyDescent="0.2">
      <c r="A37" s="236" t="s">
        <v>238</v>
      </c>
      <c r="B37" s="237"/>
      <c r="C37" s="237"/>
      <c r="D37" s="237"/>
      <c r="E37" s="237"/>
      <c r="F37" s="238"/>
      <c r="G37" s="26">
        <v>29</v>
      </c>
      <c r="H37" s="48">
        <v>-7499900</v>
      </c>
      <c r="I37" s="48">
        <v>-7499900</v>
      </c>
    </row>
    <row r="38" spans="1:9" ht="12.75" customHeight="1" x14ac:dyDescent="0.2">
      <c r="A38" s="236" t="s">
        <v>239</v>
      </c>
      <c r="B38" s="237"/>
      <c r="C38" s="237"/>
      <c r="D38" s="237"/>
      <c r="E38" s="237"/>
      <c r="F38" s="238"/>
      <c r="G38" s="26">
        <v>30</v>
      </c>
      <c r="H38" s="48">
        <v>-2462757</v>
      </c>
      <c r="I38" s="48">
        <v>0</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0</v>
      </c>
      <c r="I40" s="48">
        <v>4046885</v>
      </c>
    </row>
    <row r="41" spans="1:9" ht="24" customHeight="1" x14ac:dyDescent="0.2">
      <c r="A41" s="245" t="s">
        <v>242</v>
      </c>
      <c r="B41" s="246"/>
      <c r="C41" s="246"/>
      <c r="D41" s="246"/>
      <c r="E41" s="246"/>
      <c r="F41" s="247"/>
      <c r="G41" s="25">
        <v>33</v>
      </c>
      <c r="H41" s="49">
        <f>H36+H37+H38+H39+H40</f>
        <v>-145164744</v>
      </c>
      <c r="I41" s="49">
        <f>I36+I37+I38+I39+I40</f>
        <v>-62551851</v>
      </c>
    </row>
    <row r="42" spans="1:9" ht="29.45" customHeight="1" x14ac:dyDescent="0.2">
      <c r="A42" s="263" t="s">
        <v>243</v>
      </c>
      <c r="B42" s="264"/>
      <c r="C42" s="264"/>
      <c r="D42" s="264"/>
      <c r="E42" s="264"/>
      <c r="F42" s="265"/>
      <c r="G42" s="27">
        <v>34</v>
      </c>
      <c r="H42" s="50">
        <f>H35+H41</f>
        <v>-140917470</v>
      </c>
      <c r="I42" s="50">
        <f>I35+I41</f>
        <v>-62551851</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111208473</v>
      </c>
      <c r="I46" s="48">
        <v>8493585</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111208473</v>
      </c>
      <c r="I48" s="49">
        <f>I44+I45+I46+I47</f>
        <v>8493585</v>
      </c>
    </row>
    <row r="49" spans="1:9" ht="24.6" customHeight="1" x14ac:dyDescent="0.2">
      <c r="A49" s="236" t="s">
        <v>389</v>
      </c>
      <c r="B49" s="237"/>
      <c r="C49" s="237"/>
      <c r="D49" s="237"/>
      <c r="E49" s="237"/>
      <c r="F49" s="238"/>
      <c r="G49" s="26">
        <v>40</v>
      </c>
      <c r="H49" s="48">
        <v>-54426299</v>
      </c>
      <c r="I49" s="48">
        <v>-43658734</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-4302519</v>
      </c>
      <c r="I51" s="48">
        <v>0</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-58728818</v>
      </c>
      <c r="I54" s="49">
        <f>I49+I50+I51+I52+I53</f>
        <v>-43658734</v>
      </c>
    </row>
    <row r="55" spans="1:9" ht="29.45" customHeight="1" x14ac:dyDescent="0.2">
      <c r="A55" s="266" t="s">
        <v>255</v>
      </c>
      <c r="B55" s="267"/>
      <c r="C55" s="267"/>
      <c r="D55" s="267"/>
      <c r="E55" s="267"/>
      <c r="F55" s="268"/>
      <c r="G55" s="25">
        <v>46</v>
      </c>
      <c r="H55" s="49">
        <f>H48+H54</f>
        <v>52479655</v>
      </c>
      <c r="I55" s="49">
        <f>I48+I54</f>
        <v>-35165149</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390012</v>
      </c>
      <c r="I57" s="49">
        <f>I27+I42+I55+I56</f>
        <v>-530277</v>
      </c>
    </row>
    <row r="58" spans="1:9" x14ac:dyDescent="0.2">
      <c r="A58" s="269" t="s">
        <v>258</v>
      </c>
      <c r="B58" s="270"/>
      <c r="C58" s="270"/>
      <c r="D58" s="270"/>
      <c r="E58" s="270"/>
      <c r="F58" s="271"/>
      <c r="G58" s="26">
        <v>49</v>
      </c>
      <c r="H58" s="48">
        <v>3295496</v>
      </c>
      <c r="I58" s="48">
        <v>3685508</v>
      </c>
    </row>
    <row r="59" spans="1:9" ht="31.15" customHeight="1" x14ac:dyDescent="0.2">
      <c r="A59" s="263" t="s">
        <v>259</v>
      </c>
      <c r="B59" s="264"/>
      <c r="C59" s="264"/>
      <c r="D59" s="264"/>
      <c r="E59" s="264"/>
      <c r="F59" s="265"/>
      <c r="G59" s="27">
        <v>50</v>
      </c>
      <c r="H59" s="50">
        <f>H57+H58</f>
        <v>3685508</v>
      </c>
      <c r="I59" s="50">
        <f>I57+I58</f>
        <v>3155231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449</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446</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pane ySplit="5" topLeftCell="A6" activePane="bottomLeft" state="frozen"/>
      <selection pane="bottomLeft" activeCell="A9" sqref="A9:F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43466</v>
      </c>
      <c r="F2" s="4" t="s">
        <v>0</v>
      </c>
      <c r="G2" s="10">
        <v>43830</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185315700</v>
      </c>
      <c r="I7" s="65">
        <v>8630224</v>
      </c>
      <c r="J7" s="65">
        <v>9593340</v>
      </c>
      <c r="K7" s="65">
        <v>21461614</v>
      </c>
      <c r="L7" s="65">
        <v>21461614</v>
      </c>
      <c r="M7" s="65">
        <v>0</v>
      </c>
      <c r="N7" s="65">
        <v>0</v>
      </c>
      <c r="O7" s="65">
        <v>533309265</v>
      </c>
      <c r="P7" s="65">
        <v>0</v>
      </c>
      <c r="Q7" s="65">
        <v>0</v>
      </c>
      <c r="R7" s="65">
        <v>0</v>
      </c>
      <c r="S7" s="65">
        <v>86818509</v>
      </c>
      <c r="T7" s="65">
        <v>-40039544</v>
      </c>
      <c r="U7" s="66">
        <f>H7+I7+J7+K7-L7+M7+N7+O7+P7+Q7+R7+S7+T7</f>
        <v>783627494</v>
      </c>
      <c r="V7" s="65">
        <v>0</v>
      </c>
      <c r="W7" s="66">
        <f>U7+V7</f>
        <v>783627494</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185315700</v>
      </c>
      <c r="I10" s="66">
        <f t="shared" ref="I10:W10" si="2">I7+I8+I9</f>
        <v>8630224</v>
      </c>
      <c r="J10" s="66">
        <f t="shared" si="2"/>
        <v>9593340</v>
      </c>
      <c r="K10" s="66">
        <f>K7+K8+K9</f>
        <v>21461614</v>
      </c>
      <c r="L10" s="66">
        <f t="shared" si="2"/>
        <v>21461614</v>
      </c>
      <c r="M10" s="66">
        <f t="shared" si="2"/>
        <v>0</v>
      </c>
      <c r="N10" s="66">
        <f t="shared" si="2"/>
        <v>0</v>
      </c>
      <c r="O10" s="66">
        <f t="shared" si="2"/>
        <v>533309265</v>
      </c>
      <c r="P10" s="66">
        <f t="shared" si="2"/>
        <v>0</v>
      </c>
      <c r="Q10" s="66">
        <f t="shared" si="2"/>
        <v>0</v>
      </c>
      <c r="R10" s="66">
        <f t="shared" si="2"/>
        <v>0</v>
      </c>
      <c r="S10" s="66">
        <f t="shared" si="2"/>
        <v>86818509</v>
      </c>
      <c r="T10" s="66">
        <f t="shared" si="2"/>
        <v>-40039544</v>
      </c>
      <c r="U10" s="66">
        <f t="shared" si="2"/>
        <v>783627494</v>
      </c>
      <c r="V10" s="66">
        <f t="shared" si="2"/>
        <v>0</v>
      </c>
      <c r="W10" s="66">
        <f t="shared" si="2"/>
        <v>783627494</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-40035699</v>
      </c>
      <c r="U11" s="66">
        <f>H11+I11+J11+K11-L11+M11+N11+O11+P11+Q11+R11+S11+T11</f>
        <v>-40035699</v>
      </c>
      <c r="V11" s="65">
        <v>0</v>
      </c>
      <c r="W11" s="66">
        <f t="shared" ref="W11:W28" si="3">U11+V11</f>
        <v>-40035699</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-35274935</v>
      </c>
      <c r="P13" s="67">
        <v>0</v>
      </c>
      <c r="Q13" s="67">
        <v>0</v>
      </c>
      <c r="R13" s="67">
        <v>0</v>
      </c>
      <c r="S13" s="65">
        <v>35274935</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7743280</v>
      </c>
      <c r="T19" s="65">
        <v>0</v>
      </c>
      <c r="U19" s="66">
        <f t="shared" si="4"/>
        <v>7743280</v>
      </c>
      <c r="V19" s="65">
        <v>0</v>
      </c>
      <c r="W19" s="66">
        <f t="shared" si="3"/>
        <v>7743280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-40039544</v>
      </c>
      <c r="T27" s="65">
        <v>40039544</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0</v>
      </c>
      <c r="O29" s="68">
        <f t="shared" si="5"/>
        <v>498034330</v>
      </c>
      <c r="P29" s="68">
        <f t="shared" si="5"/>
        <v>0</v>
      </c>
      <c r="Q29" s="68">
        <f t="shared" si="5"/>
        <v>0</v>
      </c>
      <c r="R29" s="68">
        <f t="shared" si="5"/>
        <v>0</v>
      </c>
      <c r="S29" s="68">
        <f t="shared" si="5"/>
        <v>89797180</v>
      </c>
      <c r="T29" s="68">
        <f t="shared" si="5"/>
        <v>-40035699</v>
      </c>
      <c r="U29" s="68">
        <f t="shared" si="5"/>
        <v>751335075</v>
      </c>
      <c r="V29" s="68">
        <f t="shared" si="5"/>
        <v>0</v>
      </c>
      <c r="W29" s="68">
        <f t="shared" si="5"/>
        <v>751335075</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-35274935</v>
      </c>
      <c r="P31" s="66">
        <f t="shared" si="6"/>
        <v>0</v>
      </c>
      <c r="Q31" s="66">
        <f t="shared" si="6"/>
        <v>0</v>
      </c>
      <c r="R31" s="66">
        <f t="shared" si="6"/>
        <v>0</v>
      </c>
      <c r="S31" s="66">
        <f t="shared" si="6"/>
        <v>43018215</v>
      </c>
      <c r="T31" s="66">
        <f t="shared" si="6"/>
        <v>0</v>
      </c>
      <c r="U31" s="66">
        <f t="shared" si="6"/>
        <v>7743280</v>
      </c>
      <c r="V31" s="66">
        <f t="shared" si="6"/>
        <v>0</v>
      </c>
      <c r="W31" s="66">
        <f t="shared" si="6"/>
        <v>7743280</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-35274935</v>
      </c>
      <c r="P32" s="66">
        <f t="shared" si="7"/>
        <v>0</v>
      </c>
      <c r="Q32" s="66">
        <f t="shared" si="7"/>
        <v>0</v>
      </c>
      <c r="R32" s="66">
        <f t="shared" si="7"/>
        <v>0</v>
      </c>
      <c r="S32" s="66">
        <f t="shared" si="7"/>
        <v>43018215</v>
      </c>
      <c r="T32" s="66">
        <f t="shared" si="7"/>
        <v>-40035699</v>
      </c>
      <c r="U32" s="66">
        <f t="shared" si="7"/>
        <v>-32292419</v>
      </c>
      <c r="V32" s="66">
        <f t="shared" si="7"/>
        <v>0</v>
      </c>
      <c r="W32" s="66">
        <f t="shared" si="7"/>
        <v>-32292419</v>
      </c>
    </row>
    <row r="33" spans="1:23" ht="30.75" customHeight="1" x14ac:dyDescent="0.2">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-40039544</v>
      </c>
      <c r="T33" s="68">
        <f t="shared" si="8"/>
        <v>40039544</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f t="shared" ref="H35:T35" si="9">H29</f>
        <v>185315700</v>
      </c>
      <c r="I35" s="65">
        <f t="shared" si="9"/>
        <v>8630224</v>
      </c>
      <c r="J35" s="65">
        <f t="shared" si="9"/>
        <v>9593340</v>
      </c>
      <c r="K35" s="65">
        <f t="shared" si="9"/>
        <v>21461614</v>
      </c>
      <c r="L35" s="65">
        <f t="shared" si="9"/>
        <v>21461614</v>
      </c>
      <c r="M35" s="65">
        <f t="shared" si="9"/>
        <v>0</v>
      </c>
      <c r="N35" s="65">
        <f t="shared" si="9"/>
        <v>0</v>
      </c>
      <c r="O35" s="65">
        <f t="shared" si="9"/>
        <v>498034330</v>
      </c>
      <c r="P35" s="65">
        <f t="shared" si="9"/>
        <v>0</v>
      </c>
      <c r="Q35" s="65">
        <f t="shared" si="9"/>
        <v>0</v>
      </c>
      <c r="R35" s="65">
        <f t="shared" si="9"/>
        <v>0</v>
      </c>
      <c r="S35" s="65">
        <f t="shared" si="9"/>
        <v>89797180</v>
      </c>
      <c r="T35" s="65">
        <f t="shared" si="9"/>
        <v>-40035699</v>
      </c>
      <c r="U35" s="69">
        <f t="shared" ref="U35:U37" si="10">H35+I35+J35+K35-L35+M35+N35+O35+P35+Q35+R35+S35+T35</f>
        <v>751335075</v>
      </c>
      <c r="V35" s="65">
        <f>V29</f>
        <v>0</v>
      </c>
      <c r="W35" s="69">
        <f t="shared" ref="W35:W37" si="11">U35+V35</f>
        <v>751335075</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5" t="s">
        <v>378</v>
      </c>
      <c r="B38" s="305"/>
      <c r="C38" s="305"/>
      <c r="D38" s="305"/>
      <c r="E38" s="305"/>
      <c r="F38" s="305"/>
      <c r="G38" s="6">
        <v>30</v>
      </c>
      <c r="H38" s="69">
        <f>H35+H36+H37</f>
        <v>185315700</v>
      </c>
      <c r="I38" s="69">
        <f t="shared" ref="I38:W38" si="12">I35+I36+I37</f>
        <v>8630224</v>
      </c>
      <c r="J38" s="69">
        <f t="shared" si="12"/>
        <v>9593340</v>
      </c>
      <c r="K38" s="69">
        <f t="shared" si="12"/>
        <v>21461614</v>
      </c>
      <c r="L38" s="69">
        <f t="shared" si="12"/>
        <v>21461614</v>
      </c>
      <c r="M38" s="69">
        <f t="shared" si="12"/>
        <v>0</v>
      </c>
      <c r="N38" s="69">
        <f t="shared" si="12"/>
        <v>0</v>
      </c>
      <c r="O38" s="69">
        <f t="shared" si="12"/>
        <v>498034330</v>
      </c>
      <c r="P38" s="69">
        <f t="shared" si="12"/>
        <v>0</v>
      </c>
      <c r="Q38" s="69">
        <f t="shared" si="12"/>
        <v>0</v>
      </c>
      <c r="R38" s="69">
        <f t="shared" si="12"/>
        <v>0</v>
      </c>
      <c r="S38" s="69">
        <f t="shared" si="12"/>
        <v>89797180</v>
      </c>
      <c r="T38" s="69">
        <f t="shared" si="12"/>
        <v>-40035699</v>
      </c>
      <c r="U38" s="69">
        <f t="shared" si="12"/>
        <v>751335075</v>
      </c>
      <c r="V38" s="69">
        <f t="shared" si="12"/>
        <v>0</v>
      </c>
      <c r="W38" s="69">
        <f t="shared" si="12"/>
        <v>751335075</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-38071455</v>
      </c>
      <c r="U39" s="69">
        <f t="shared" ref="U39:U56" si="13">H39+I39+J39+K39-L39+M39+N39+O39+P39+Q39+R39+S39+T39</f>
        <v>-38071455</v>
      </c>
      <c r="V39" s="65">
        <v>0</v>
      </c>
      <c r="W39" s="69">
        <f t="shared" ref="W39:W56" si="14">U39+V39</f>
        <v>-38071455</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-35274935</v>
      </c>
      <c r="P41" s="67">
        <v>0</v>
      </c>
      <c r="Q41" s="67">
        <v>0</v>
      </c>
      <c r="R41" s="67">
        <v>0</v>
      </c>
      <c r="S41" s="65">
        <v>35274935</v>
      </c>
      <c r="T41" s="65">
        <v>0</v>
      </c>
      <c r="U41" s="69">
        <f t="shared" si="13"/>
        <v>0</v>
      </c>
      <c r="V41" s="65">
        <v>0</v>
      </c>
      <c r="W41" s="69">
        <f t="shared" si="14"/>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7743279</v>
      </c>
      <c r="T47" s="65">
        <v>0</v>
      </c>
      <c r="U47" s="69">
        <f t="shared" si="13"/>
        <v>7743279</v>
      </c>
      <c r="V47" s="65">
        <v>0</v>
      </c>
      <c r="W47" s="69">
        <f t="shared" si="14"/>
        <v>7743279</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-40035699</v>
      </c>
      <c r="T55" s="65">
        <v>40035699</v>
      </c>
      <c r="U55" s="69">
        <f t="shared" si="13"/>
        <v>0</v>
      </c>
      <c r="V55" s="65">
        <v>0</v>
      </c>
      <c r="W55" s="69">
        <f t="shared" si="14"/>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4" t="s">
        <v>379</v>
      </c>
      <c r="B57" s="314"/>
      <c r="C57" s="314"/>
      <c r="D57" s="314"/>
      <c r="E57" s="314"/>
      <c r="F57" s="314"/>
      <c r="G57" s="9">
        <v>49</v>
      </c>
      <c r="H57" s="70">
        <f>SUM(H38:H56)</f>
        <v>185315700</v>
      </c>
      <c r="I57" s="70">
        <f t="shared" ref="I57:W57" si="15">SUM(I38:I56)</f>
        <v>8630224</v>
      </c>
      <c r="J57" s="70">
        <f t="shared" si="15"/>
        <v>9593340</v>
      </c>
      <c r="K57" s="70">
        <f t="shared" si="15"/>
        <v>21461614</v>
      </c>
      <c r="L57" s="70">
        <f t="shared" si="15"/>
        <v>21461614</v>
      </c>
      <c r="M57" s="70">
        <f t="shared" si="15"/>
        <v>0</v>
      </c>
      <c r="N57" s="70">
        <f t="shared" si="15"/>
        <v>0</v>
      </c>
      <c r="O57" s="70">
        <f t="shared" si="15"/>
        <v>462759395</v>
      </c>
      <c r="P57" s="70">
        <f t="shared" si="15"/>
        <v>0</v>
      </c>
      <c r="Q57" s="70">
        <f t="shared" si="15"/>
        <v>0</v>
      </c>
      <c r="R57" s="70">
        <f t="shared" si="15"/>
        <v>0</v>
      </c>
      <c r="S57" s="70">
        <f t="shared" si="15"/>
        <v>92779695</v>
      </c>
      <c r="T57" s="70">
        <f t="shared" si="15"/>
        <v>-38071455</v>
      </c>
      <c r="U57" s="70">
        <f t="shared" si="15"/>
        <v>721006899</v>
      </c>
      <c r="V57" s="70">
        <f t="shared" si="15"/>
        <v>0</v>
      </c>
      <c r="W57" s="70">
        <f t="shared" si="15"/>
        <v>721006899</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-35274935</v>
      </c>
      <c r="P59" s="69">
        <f t="shared" si="16"/>
        <v>0</v>
      </c>
      <c r="Q59" s="69">
        <f t="shared" si="16"/>
        <v>0</v>
      </c>
      <c r="R59" s="69">
        <f t="shared" si="16"/>
        <v>0</v>
      </c>
      <c r="S59" s="69">
        <f t="shared" si="16"/>
        <v>43018214</v>
      </c>
      <c r="T59" s="69">
        <f t="shared" si="16"/>
        <v>0</v>
      </c>
      <c r="U59" s="69">
        <f t="shared" si="16"/>
        <v>7743279</v>
      </c>
      <c r="V59" s="69">
        <f t="shared" si="16"/>
        <v>0</v>
      </c>
      <c r="W59" s="69">
        <f t="shared" si="16"/>
        <v>7743279</v>
      </c>
    </row>
    <row r="60" spans="1:23" ht="27.75" customHeight="1" x14ac:dyDescent="0.2">
      <c r="A60" s="312" t="s">
        <v>353</v>
      </c>
      <c r="B60" s="312"/>
      <c r="C60" s="312"/>
      <c r="D60" s="312"/>
      <c r="E60" s="312"/>
      <c r="F60" s="312"/>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-35274935</v>
      </c>
      <c r="P60" s="69">
        <f t="shared" si="17"/>
        <v>0</v>
      </c>
      <c r="Q60" s="69">
        <f t="shared" si="17"/>
        <v>0</v>
      </c>
      <c r="R60" s="69">
        <f t="shared" si="17"/>
        <v>0</v>
      </c>
      <c r="S60" s="69">
        <f t="shared" si="17"/>
        <v>43018214</v>
      </c>
      <c r="T60" s="69">
        <f t="shared" si="17"/>
        <v>-38071455</v>
      </c>
      <c r="U60" s="69">
        <f t="shared" si="17"/>
        <v>-30328176</v>
      </c>
      <c r="V60" s="69">
        <f t="shared" si="17"/>
        <v>0</v>
      </c>
      <c r="W60" s="69">
        <f t="shared" si="17"/>
        <v>-30328176</v>
      </c>
    </row>
    <row r="61" spans="1:23" ht="29.25" customHeight="1" x14ac:dyDescent="0.2">
      <c r="A61" s="313" t="s">
        <v>354</v>
      </c>
      <c r="B61" s="313"/>
      <c r="C61" s="313"/>
      <c r="D61" s="313"/>
      <c r="E61" s="313"/>
      <c r="F61" s="313"/>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-40035699</v>
      </c>
      <c r="T61" s="70">
        <f t="shared" si="18"/>
        <v>40035699</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3" sqref="L13"/>
    </sheetView>
  </sheetViews>
  <sheetFormatPr defaultRowHeight="12.75" x14ac:dyDescent="0.2"/>
  <sheetData>
    <row r="1" spans="1:9" x14ac:dyDescent="0.2">
      <c r="A1" s="315" t="s">
        <v>412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PK!Ispis_naslova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2020-02-28T09:21:00Z</cp:lastPrinted>
  <dcterms:created xsi:type="dcterms:W3CDTF">2008-10-17T11:51:54Z</dcterms:created>
  <dcterms:modified xsi:type="dcterms:W3CDTF">2020-02-28T09:23:06Z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