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POKAZATELJI 2019\TFI-POD, TI-POD (30.09.2019.)\TFI-POD (30.09.2019.) - konsolid\Konačno TFI-POD 30.09.19. (konsolid.)\"/>
    </mc:Choice>
  </mc:AlternateContent>
  <bookViews>
    <workbookView xWindow="-120" yWindow="-120" windowWidth="20640" windowHeight="111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5">PK!$3:$5</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55" i="22" l="1"/>
  <c r="T55" i="22"/>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H64" i="19"/>
  <c r="H62" i="19"/>
  <c r="H66" i="19" s="1"/>
  <c r="H63" i="19"/>
  <c r="J62" i="19"/>
  <c r="J66" i="19" s="1"/>
  <c r="J86" i="19" s="1"/>
  <c r="J64" i="19"/>
  <c r="I89" i="19" l="1"/>
  <c r="I101" i="19" s="1"/>
  <c r="I104" i="19" s="1"/>
  <c r="I103" i="19" s="1"/>
  <c r="I86" i="19"/>
  <c r="I85" i="19" s="1"/>
  <c r="J89" i="19"/>
  <c r="J101" i="19" s="1"/>
  <c r="J85" i="19"/>
  <c r="H89" i="19"/>
  <c r="H101" i="19" s="1"/>
  <c r="H104" i="19" s="1"/>
  <c r="H103" i="19" s="1"/>
  <c r="H86" i="19"/>
  <c r="H85" i="19" s="1"/>
  <c r="K66" i="19"/>
  <c r="K86" i="19" s="1"/>
  <c r="K68" i="19"/>
  <c r="I68" i="19"/>
  <c r="I67" i="19"/>
  <c r="H67" i="19"/>
  <c r="H68" i="19"/>
  <c r="J67" i="19"/>
  <c r="J68" i="19"/>
  <c r="J104" i="19" l="1"/>
  <c r="J103" i="19" s="1"/>
  <c r="K89" i="19"/>
  <c r="K101" i="19" s="1"/>
  <c r="K104" i="19" s="1"/>
  <c r="K103" i="19" s="1"/>
  <c r="K85"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<sst xmlns="http://schemas.openxmlformats.org/spreadsheetml/2006/main" count="520" uniqueCount="454">
  <si>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</si>
  <si>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</si>
  <si>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</si>
  <si>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</si>
  <si>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</si>
  <si>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</si>
  <si>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</si>
  <si>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</si>
  <si>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</si>
  <si>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</si>
  <si>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</si>
  <si>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</si>
  <si>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</si>
  <si>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</si>
  <si>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</si>
  <si>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</si>
  <si>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</si>
  <si>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</si>
  <si>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</si>
  <si>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</si>
  <si>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</si>
  <si>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</si>
  <si>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</si>
  <si>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</si>
  <si>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</si>
  <si>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</si>
  <si>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</si>
  <si>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</si>
  <si>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</si>
  <si>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</si>
  <si>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</si>
  <si>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</si>
  <si>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</si>
  <si>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</si>
  <si>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</si>
  <si>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</si>
  <si>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</si>
  <si>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</si>
  <si>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</si>
  <si>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</si>
  <si>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</si>
  <si>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</si>
  <si>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</si>
  <si>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</si>
  <si>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</si>
  <si>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</si>
  <si>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</si>
  <si>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</si>
  <si>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</si>
  <si>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</si>
  <si>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</si>
  <si>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</si>
  <si>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</si>
  <si>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</si>
  <si>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</si>
  <si>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</si>
  <si>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</si>
  <si>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</si>
  <si>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</si>
  <si>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</si>
  <si>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</si>
  <si>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</si>
  <si>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</si>
  <si>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</si>
  <si>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</si>
  <si>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</si>
  <si>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</si>
  <si>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</si>
  <si>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</si>
  <si>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</si>
  <si>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</si>
  <si>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</si>
  <si>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</si>
  <si>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</si>
  <si>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</si>
  <si>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</si>
  <si>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</si>
  <si>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</si>
  <si>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</si>
  <si>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</si>
  <si>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</si>
  <si>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</si>
  <si>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</si>
  <si>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</si>
  <si>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</si>
  <si>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</si>
  <si>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</si>
  <si>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</si>
  <si>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</si>
  <si>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</si>
  <si>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</si>
  <si>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</si>
  <si>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</si>
  <si>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</si>
  <si>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</si>
  <si>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</si>
  <si>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</si>
  <si>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</si>
  <si>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</si>
  <si>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</si>
  <si>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</si>
  <si>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</si>
  <si>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</si>
  <si>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</si>
  <si>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</si>
  <si>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</si>
  <si>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</si>
  <si>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</si>
  <si>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</si>
  <si>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</si>
  <si>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</si>
  <si>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</si>
  <si>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</si>
  <si>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</si>
  <si>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</si>
  <si>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</si>
  <si>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</si>
  <si>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</si>
  <si>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</si>
  <si>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</si>
  <si>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</si>
  <si>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</si>
  <si>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</si>
  <si>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</si>
  <si>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</si>
  <si>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</si>
  <si>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</si>
  <si>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</si>
  <si>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</si>
  <si>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</si>
  <si>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</si>
  <si>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</si>
  <si>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</si>
  <si>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</si>
  <si>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</si>
  <si>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</si>
  <si>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</si>
  <si>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</si>
  <si>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</si>
  <si>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</si>
  <si>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</si>
  <si>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</si>
  <si>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</si>
  <si>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</si>
  <si>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</si>
  <si>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</si>
  <si>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</si>
  <si>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</si>
  <si>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</si>
  <si>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</si>
  <si>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</si>
  <si>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</si>
  <si>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</si>
  <si>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</si>
  <si>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</si>
  <si>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</si>
  <si>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</si>
  <si>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</si>
  <si>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</si>
  <si>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</si>
  <si>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</si>
  <si>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</si>
  <si>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</si>
  <si>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</si>
  <si>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</si>
  <si>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</si>
  <si>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</si>
  <si>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</si>
  <si>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</si>
  <si>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</si>
  <si>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</si>
  <si>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</si>
  <si>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</si>
  <si>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</si>
  <si>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</si>
  <si>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</si>
  <si>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</si>
  <si>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</si>
  <si>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</si>
  <si>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</si>
  <si>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</si>
  <si>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</si>
  <si>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</si>
  <si>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</si>
  <si>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</si>
  <si>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</si>
  <si>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</si>
  <si>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</si>
  <si>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</si>
  <si>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</si>
  <si>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</si>
  <si>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</si>
  <si>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</si>
  <si>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</si>
  <si>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</si>
  <si>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</si>
  <si>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</si>
  <si>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</si>
  <si>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</si>
  <si>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</si>
  <si>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</si>
  <si>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</si>
  <si>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</si>
  <si>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</si>
  <si>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</si>
  <si>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</si>
  <si>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</si>
  <si>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</si>
  <si>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</si>
  <si>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</si>
  <si>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</si>
  <si>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</si>
  <si>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</si>
  <si>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</si>
  <si>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</si>
  <si>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</si>
  <si>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</si>
  <si>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</si>
  <si>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</si>
  <si>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</si>
  <si>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</si>
  <si>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</si>
  <si>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</si>
  <si>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</si>
  <si>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</si>
  <si>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</si>
  <si>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</si>
  <si>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</si>
  <si>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</si>
  <si>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</si>
  <si>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</si>
  <si>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</si>
  <si>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</si>
  <si>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</si>
  <si>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</si>
  <si>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</si>
  <si>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</si>
  <si>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</si>
  <si>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</si>
  <si>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</si>
  <si>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</si>
  <si>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</si>
  <si>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</si>
  <si>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</si>
  <si>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</si>
  <si>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</si>
  <si>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</si>
  <si>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</si>
  <si>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</si>
  <si>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</si>
  <si>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</si>
  <si>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</si>
  <si>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</si>
  <si>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</si>
  <si>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</si>
  <si>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</si>
  <si>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</si>
  <si>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</si>
  <si>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</si>
  <si>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</si>
  <si>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</si>
  <si>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</si>
  <si>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</si>
  <si>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</si>
  <si>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</si>
  <si>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</si>
  <si>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</si>
  <si>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</si>
  <si>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</si>
  <si>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</si>
  <si>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</si>
  <si>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</si>
  <si>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</si>
  <si>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</si>
  <si>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</si>
  <si>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</si>
  <si>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</si>
  <si>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</si>
  <si>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</si>
  <si>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</si>
  <si>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</si>
  <si>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</si>
  <si>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</si>
  <si>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</si>
  <si>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</si>
  <si>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</si>
  <si>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</si>
  <si>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</si>
  <si>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</si>
  <si>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</si>
  <si>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</si>
  <si>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</si>
  <si>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</si>
  <si>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</si>
  <si>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</si>
  <si>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</si>
  <si>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</si>
  <si>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</si>
  <si>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</si>
  <si>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</si>
  <si>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</si>
  <si>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</si>
  <si>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</si>
  <si>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</si>
  <si>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</si>
  <si>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</si>
  <si>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</si>
  <si>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</si>
  <si>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</si>
  <si>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</si>
  <si>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</si>
  <si>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</si>
  <si>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</si>
  <si>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</si>
  <si>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</si>
  <si>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</si>
  <si>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</si>
  <si>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</si>
  <si>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</si>
  <si>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</si>
  <si>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</si>
  <si>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</si>
  <si>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</si>
  <si>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</si>
  <si>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</si>
  <si>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</si>
  <si>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</si>
  <si>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</si>
  <si>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</si>
  <si>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</si>
  <si>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</si>
  <si>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</si>
  <si>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</si>
  <si>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</si>
  <si>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</si>
  <si>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</si>
  <si>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</si>
  <si>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</si>
  <si>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</si>
  <si>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</si>
  <si>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</si>
  <si>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</si>
  <si>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</si>
  <si>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</si>
  <si>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</si>
  <si>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</si>
  <si>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</si>
  <si>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</si>
  <si>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</si>
  <si>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</si>
  <si>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</si>
  <si>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</si>
  <si>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</si>
  <si>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</si>
  <si>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</si>
  <si>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</si>
  <si>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</si>
  <si>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</si>
  <si>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</si>
  <si>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</si>
  <si>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</si>
  <si>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</si>
  <si>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</si>
  <si>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</si>
  <si>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</si>
  <si>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</si>
  <si>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</si>
  <si>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</si>
  <si>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</si>
  <si>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</si>
  <si>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</si>
  <si>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</si>
  <si>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</si>
  <si>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</si>
  <si>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</si>
  <si>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</si>
  <si>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</si>
  <si>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</si>
  <si>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</si>
  <si>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</si>
  <si>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</si>
  <si>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</si>
  <si>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</si>
  <si>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</si>
  <si>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</si>
  <si>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</si>
  <si>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</si>
  <si>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</si>
  <si>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</si>
  <si>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</si>
  <si>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</si>
  <si>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</si>
  <si>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</si>
  <si>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</si>
  <si>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</si>
  <si>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</si>
  <si>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</si>
  <si>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</si>
  <si>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</si>
  <si>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</si>
  <si>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</si>
  <si>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</si>
  <si>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</si>
  <si>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</si>
  <si>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</si>
  <si>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</si>
  <si>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</si>
  <si>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</si>
  <si>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</si>
  <si>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</si>
  <si>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</si>
  <si>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</si>
  <si>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</si>
  <si>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</si>
  <si>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</si>
  <si>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</si>
  <si>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</si>
  <si>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</si>
  <si>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</si>
  <si>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</si>
  <si>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</si>
  <si>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</si>
  <si>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</si>
  <si>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</si>
  <si>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</si>
  <si>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</si>
  <si>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</si>
  <si>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</si>
  <si>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</si>
  <si>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</si>
  <si>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</si>
  <si>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</si>
  <si>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</si>
  <si>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</si>
  <si>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</si>
  <si>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</si>
  <si>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</si>
  <si>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</si>
  <si>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</si>
  <si>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</si>
  <si>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</si>
  <si>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</si>
  <si>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</si>
  <si>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</si>
  <si>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</si>
  <si>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</si>
  <si>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u razdoblju 01.01.2019 do 31.03.2019</t>
  </si>
  <si>
    <t>Obveznik: SOLARIS d.d.</t>
  </si>
  <si>
    <t>VRANJICA BELVEDERE d.d.</t>
  </si>
  <si>
    <t>SEGET VRANJICA</t>
  </si>
  <si>
    <t> 30.09.2019</t>
  </si>
  <si>
    <t>u razdoblju 01.01.2019 do 30.09.2019</t>
  </si>
  <si>
    <t xml:space="preserve">stanje na dan 30.09.2019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</si>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</sst>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quot;-&quot;;"/>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166" fontId="0" fillId="0" borderId="48" xfId="0" applyNumberFormat="1" applyBorder="1" applyAlignment="1" applyProtection="1">
      <alignment horizontal="righ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t="s">
        <v>450</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415</v>
      </c>
      <c r="B10" s="149"/>
      <c r="C10" s="149"/>
      <c r="D10" s="149"/>
      <c r="E10" s="149"/>
      <c r="F10" s="149"/>
      <c r="G10" s="149"/>
      <c r="H10" s="149"/>
      <c r="I10" s="149"/>
      <c r="J10" s="90"/>
    </row>
    <row r="11" spans="1:20" ht="24.6" customHeight="1" x14ac:dyDescent="0.25">
      <c r="A11" s="150" t="s">
        <v>393</v>
      </c>
      <c r="B11" s="151"/>
      <c r="C11" s="143" t="s">
        <v>433</v>
      </c>
      <c r="D11" s="144"/>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417</v>
      </c>
      <c r="H15" s="153" t="s">
        <v>437</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438</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439</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22000</v>
      </c>
      <c r="D21" s="154"/>
      <c r="E21" s="147"/>
      <c r="F21" s="147"/>
      <c r="G21" s="158" t="s">
        <v>440</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441</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442</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443</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914</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421</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53" t="s">
        <v>448</v>
      </c>
      <c r="B37" s="173"/>
      <c r="C37" s="173"/>
      <c r="D37" s="173"/>
      <c r="E37" s="153" t="s">
        <v>449</v>
      </c>
      <c r="F37" s="173"/>
      <c r="G37" s="173"/>
      <c r="H37" s="173"/>
      <c r="I37" s="154"/>
      <c r="J37" s="111">
        <v>302325</v>
      </c>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4"/>
      <c r="D44" s="174"/>
      <c r="E44" s="147"/>
      <c r="F44" s="147"/>
      <c r="G44" s="174"/>
      <c r="H44" s="174"/>
      <c r="I44" s="174"/>
      <c r="J44" s="96"/>
    </row>
    <row r="45" spans="1:10" x14ac:dyDescent="0.25">
      <c r="A45" s="169"/>
      <c r="B45" s="170"/>
      <c r="C45" s="170"/>
      <c r="D45" s="171"/>
      <c r="E45" s="169"/>
      <c r="F45" s="170"/>
      <c r="G45" s="170"/>
      <c r="H45" s="170"/>
      <c r="I45" s="171"/>
      <c r="J45" s="102"/>
    </row>
    <row r="46" spans="1:10" x14ac:dyDescent="0.25">
      <c r="A46" s="113"/>
      <c r="B46" s="101"/>
      <c r="C46" s="101"/>
      <c r="D46" s="94"/>
      <c r="E46" s="175"/>
      <c r="F46" s="175"/>
      <c r="G46" s="174"/>
      <c r="H46" s="174"/>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4"/>
      <c r="H48" s="174"/>
      <c r="I48" s="94"/>
      <c r="J48" s="114" t="s">
        <v>425</v>
      </c>
    </row>
    <row r="49" spans="1:10" x14ac:dyDescent="0.25">
      <c r="A49" s="113"/>
      <c r="B49" s="101"/>
      <c r="C49" s="101"/>
      <c r="D49" s="94"/>
      <c r="E49" s="147"/>
      <c r="F49" s="147"/>
      <c r="G49" s="174"/>
      <c r="H49" s="174"/>
      <c r="I49" s="94"/>
      <c r="J49" s="114" t="s">
        <v>426</v>
      </c>
    </row>
    <row r="50" spans="1:10" ht="14.45" customHeight="1" x14ac:dyDescent="0.25">
      <c r="A50" s="141" t="s">
        <v>403</v>
      </c>
      <c r="B50" s="152"/>
      <c r="C50" s="153" t="s">
        <v>426</v>
      </c>
      <c r="D50" s="154"/>
      <c r="E50" s="180" t="s">
        <v>427</v>
      </c>
      <c r="F50" s="181"/>
      <c r="G50" s="158"/>
      <c r="H50" s="159"/>
      <c r="I50" s="159"/>
      <c r="J50" s="160"/>
    </row>
    <row r="51" spans="1:10" x14ac:dyDescent="0.25">
      <c r="A51" s="113"/>
      <c r="B51" s="101"/>
      <c r="C51" s="174"/>
      <c r="D51" s="174"/>
      <c r="E51" s="147"/>
      <c r="F51" s="147"/>
      <c r="G51" s="182" t="s">
        <v>428</v>
      </c>
      <c r="H51" s="182"/>
      <c r="I51" s="182"/>
      <c r="J51" s="85"/>
    </row>
    <row r="52" spans="1:10" ht="13.9" customHeight="1" x14ac:dyDescent="0.25">
      <c r="A52" s="141" t="s">
        <v>404</v>
      </c>
      <c r="B52" s="152"/>
      <c r="C52" s="158" t="s">
        <v>444</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6" t="s">
        <v>445</v>
      </c>
      <c r="D54" s="177"/>
      <c r="E54" s="178"/>
      <c r="F54" s="147"/>
      <c r="G54" s="147"/>
      <c r="H54" s="168"/>
      <c r="I54" s="168"/>
      <c r="J54" s="179"/>
    </row>
    <row r="55" spans="1:10" x14ac:dyDescent="0.25">
      <c r="A55" s="93"/>
      <c r="B55" s="94"/>
      <c r="C55" s="101"/>
      <c r="D55" s="94"/>
      <c r="E55" s="147"/>
      <c r="F55" s="147"/>
      <c r="G55" s="147"/>
      <c r="H55" s="147"/>
      <c r="I55" s="94"/>
      <c r="J55" s="96"/>
    </row>
    <row r="56" spans="1:10" ht="14.45" customHeight="1" x14ac:dyDescent="0.25">
      <c r="A56" s="141" t="s">
        <v>398</v>
      </c>
      <c r="B56" s="152"/>
      <c r="C56" s="183" t="s">
        <v>442</v>
      </c>
      <c r="D56" s="184"/>
      <c r="E56" s="184"/>
      <c r="F56" s="184"/>
      <c r="G56" s="184"/>
      <c r="H56" s="184"/>
      <c r="I56" s="184"/>
      <c r="J56" s="185"/>
    </row>
    <row r="57" spans="1:10" x14ac:dyDescent="0.25">
      <c r="A57" s="93"/>
      <c r="B57" s="94"/>
      <c r="C57" s="94"/>
      <c r="D57" s="94"/>
      <c r="E57" s="147"/>
      <c r="F57" s="147"/>
      <c r="G57" s="147"/>
      <c r="H57" s="147"/>
      <c r="I57" s="94"/>
      <c r="J57" s="96"/>
    </row>
    <row r="58" spans="1:10" x14ac:dyDescent="0.25">
      <c r="A58" s="141" t="s">
        <v>429</v>
      </c>
      <c r="B58" s="152"/>
      <c r="C58" s="183"/>
      <c r="D58" s="184"/>
      <c r="E58" s="184"/>
      <c r="F58" s="184"/>
      <c r="G58" s="184"/>
      <c r="H58" s="184"/>
      <c r="I58" s="184"/>
      <c r="J58" s="185"/>
    </row>
    <row r="59" spans="1:10" ht="14.45" customHeight="1" x14ac:dyDescent="0.25">
      <c r="A59" s="93"/>
      <c r="B59" s="94"/>
      <c r="C59" s="186" t="s">
        <v>430</v>
      </c>
      <c r="D59" s="186"/>
      <c r="E59" s="186"/>
      <c r="F59" s="186"/>
      <c r="G59" s="94"/>
      <c r="H59" s="94"/>
      <c r="I59" s="94"/>
      <c r="J59" s="96"/>
    </row>
    <row r="60" spans="1:10" x14ac:dyDescent="0.25">
      <c r="A60" s="141" t="s">
        <v>431</v>
      </c>
      <c r="B60" s="152"/>
      <c r="C60" s="183"/>
      <c r="D60" s="184"/>
      <c r="E60" s="184"/>
      <c r="F60" s="184"/>
      <c r="G60" s="184"/>
      <c r="H60" s="184"/>
      <c r="I60" s="184"/>
      <c r="J60" s="185"/>
    </row>
    <row r="61" spans="1:10" ht="14.45" customHeight="1" x14ac:dyDescent="0.25">
      <c r="A61" s="115"/>
      <c r="B61" s="116"/>
      <c r="C61" s="187" t="s">
        <v>432</v>
      </c>
      <c r="D61" s="187"/>
      <c r="E61" s="187"/>
      <c r="F61" s="187"/>
      <c r="G61" s="18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pane ySplit="6" topLeftCell="A67" activePane="bottomLeft" state="frozen"/>
      <selection pane="bottomLeft" activeCell="I95" sqref="I9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452</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447</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1464611316</v>
      </c>
      <c r="I9" s="34">
        <f>I10+I17+I27+I38+I43</f>
        <v>1427580493</v>
      </c>
    </row>
    <row r="10" spans="1:9" ht="12.75" customHeight="1" x14ac:dyDescent="0.2">
      <c r="A10" s="189" t="s">
        <v>5</v>
      </c>
      <c r="B10" s="189"/>
      <c r="C10" s="189"/>
      <c r="D10" s="189"/>
      <c r="E10" s="189"/>
      <c r="F10" s="189"/>
      <c r="G10" s="16">
        <v>3</v>
      </c>
      <c r="H10" s="34">
        <f>H11+H12+H13+H14+H15+H16</f>
        <v>29217227</v>
      </c>
      <c r="I10" s="34">
        <f>I11+I12+I13+I14+I15+I16</f>
        <v>28312217</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12252923</v>
      </c>
      <c r="I12" s="33">
        <v>11347913</v>
      </c>
    </row>
    <row r="13" spans="1:9" ht="12.75" customHeight="1" x14ac:dyDescent="0.2">
      <c r="A13" s="188" t="s">
        <v>8</v>
      </c>
      <c r="B13" s="188"/>
      <c r="C13" s="188"/>
      <c r="D13" s="188"/>
      <c r="E13" s="188"/>
      <c r="F13" s="188"/>
      <c r="G13" s="15">
        <v>6</v>
      </c>
      <c r="H13" s="33">
        <v>16964304</v>
      </c>
      <c r="I13" s="33">
        <v>16964304</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89" t="s">
        <v>12</v>
      </c>
      <c r="B17" s="189"/>
      <c r="C17" s="189"/>
      <c r="D17" s="189"/>
      <c r="E17" s="189"/>
      <c r="F17" s="189"/>
      <c r="G17" s="16">
        <v>10</v>
      </c>
      <c r="H17" s="34">
        <f>H18+H19+H20+H21+H22+H23+H24+H25+H26</f>
        <v>1423739324</v>
      </c>
      <c r="I17" s="34">
        <f>I18+I19+I20+I21+I22+I23+I24+I25+I26</f>
        <v>1387613511</v>
      </c>
    </row>
    <row r="18" spans="1:9" ht="12.75" customHeight="1" x14ac:dyDescent="0.2">
      <c r="A18" s="188" t="s">
        <v>13</v>
      </c>
      <c r="B18" s="188"/>
      <c r="C18" s="188"/>
      <c r="D18" s="188"/>
      <c r="E18" s="188"/>
      <c r="F18" s="188"/>
      <c r="G18" s="15">
        <v>11</v>
      </c>
      <c r="H18" s="33">
        <v>647367114</v>
      </c>
      <c r="I18" s="33">
        <v>647367114</v>
      </c>
    </row>
    <row r="19" spans="1:9" ht="12.75" customHeight="1" x14ac:dyDescent="0.2">
      <c r="A19" s="188" t="s">
        <v>14</v>
      </c>
      <c r="B19" s="188"/>
      <c r="C19" s="188"/>
      <c r="D19" s="188"/>
      <c r="E19" s="188"/>
      <c r="F19" s="188"/>
      <c r="G19" s="15">
        <v>12</v>
      </c>
      <c r="H19" s="33">
        <v>680721643</v>
      </c>
      <c r="I19" s="33">
        <v>641216336</v>
      </c>
    </row>
    <row r="20" spans="1:9" ht="12.75" customHeight="1" x14ac:dyDescent="0.2">
      <c r="A20" s="188" t="s">
        <v>15</v>
      </c>
      <c r="B20" s="188"/>
      <c r="C20" s="188"/>
      <c r="D20" s="188"/>
      <c r="E20" s="188"/>
      <c r="F20" s="188"/>
      <c r="G20" s="15">
        <v>13</v>
      </c>
      <c r="H20" s="33">
        <v>90273239</v>
      </c>
      <c r="I20" s="33">
        <v>94934172</v>
      </c>
    </row>
    <row r="21" spans="1:9" ht="12.75" customHeight="1" x14ac:dyDescent="0.2">
      <c r="A21" s="188" t="s">
        <v>16</v>
      </c>
      <c r="B21" s="188"/>
      <c r="C21" s="188"/>
      <c r="D21" s="188"/>
      <c r="E21" s="188"/>
      <c r="F21" s="188"/>
      <c r="G21" s="15">
        <v>14</v>
      </c>
      <c r="H21" s="33">
        <v>0</v>
      </c>
      <c r="I21" s="33">
        <v>0</v>
      </c>
    </row>
    <row r="22" spans="1:9" ht="12.75" customHeight="1" x14ac:dyDescent="0.2">
      <c r="A22" s="188" t="s">
        <v>17</v>
      </c>
      <c r="B22" s="188"/>
      <c r="C22" s="188"/>
      <c r="D22" s="188"/>
      <c r="E22" s="188"/>
      <c r="F22" s="188"/>
      <c r="G22" s="15">
        <v>15</v>
      </c>
      <c r="H22" s="33">
        <v>3485764</v>
      </c>
      <c r="I22" s="33">
        <v>3485764</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1891564</v>
      </c>
      <c r="I24" s="33">
        <v>610125</v>
      </c>
    </row>
    <row r="25" spans="1:9" ht="12.75" customHeight="1" x14ac:dyDescent="0.2">
      <c r="A25" s="188" t="s">
        <v>20</v>
      </c>
      <c r="B25" s="188"/>
      <c r="C25" s="188"/>
      <c r="D25" s="188"/>
      <c r="E25" s="188"/>
      <c r="F25" s="188"/>
      <c r="G25" s="15">
        <v>18</v>
      </c>
      <c r="H25" s="33">
        <v>0</v>
      </c>
      <c r="I25" s="33">
        <v>0</v>
      </c>
    </row>
    <row r="26" spans="1:9" ht="12.75" customHeight="1" x14ac:dyDescent="0.2">
      <c r="A26" s="188" t="s">
        <v>21</v>
      </c>
      <c r="B26" s="188"/>
      <c r="C26" s="188"/>
      <c r="D26" s="188"/>
      <c r="E26" s="188"/>
      <c r="F26" s="188"/>
      <c r="G26" s="15">
        <v>19</v>
      </c>
      <c r="H26" s="33">
        <v>0</v>
      </c>
      <c r="I26" s="33">
        <v>0</v>
      </c>
    </row>
    <row r="27" spans="1:9" ht="12.75" customHeight="1" x14ac:dyDescent="0.2">
      <c r="A27" s="189" t="s">
        <v>22</v>
      </c>
      <c r="B27" s="189"/>
      <c r="C27" s="189"/>
      <c r="D27" s="189"/>
      <c r="E27" s="189"/>
      <c r="F27" s="189"/>
      <c r="G27" s="16">
        <v>20</v>
      </c>
      <c r="H27" s="34">
        <f>SUM(H28:H37)</f>
        <v>11654765</v>
      </c>
      <c r="I27" s="34">
        <f>SUM(I28:I37)</f>
        <v>11654765</v>
      </c>
    </row>
    <row r="28" spans="1:9" ht="12.75" customHeight="1" x14ac:dyDescent="0.2">
      <c r="A28" s="188" t="s">
        <v>23</v>
      </c>
      <c r="B28" s="188"/>
      <c r="C28" s="188"/>
      <c r="D28" s="188"/>
      <c r="E28" s="188"/>
      <c r="F28" s="188"/>
      <c r="G28" s="15">
        <v>21</v>
      </c>
      <c r="H28" s="33">
        <v>20000</v>
      </c>
      <c r="I28" s="33">
        <v>20000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400</v>
      </c>
      <c r="I34" s="33">
        <v>400</v>
      </c>
    </row>
    <row r="35" spans="1:9" ht="12.75" customHeight="1" x14ac:dyDescent="0.2">
      <c r="A35" s="188" t="s">
        <v>30</v>
      </c>
      <c r="B35" s="188"/>
      <c r="C35" s="188"/>
      <c r="D35" s="188"/>
      <c r="E35" s="188"/>
      <c r="F35" s="188"/>
      <c r="G35" s="15">
        <v>28</v>
      </c>
      <c r="H35" s="33">
        <v>11634365</v>
      </c>
      <c r="I35" s="33">
        <v>11634365</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100289193</v>
      </c>
      <c r="I44" s="34">
        <f>I45+I53+I60+I70</f>
        <v>175870473</v>
      </c>
    </row>
    <row r="45" spans="1:9" ht="12.75" customHeight="1" x14ac:dyDescent="0.2">
      <c r="A45" s="189" t="s">
        <v>39</v>
      </c>
      <c r="B45" s="189"/>
      <c r="C45" s="189"/>
      <c r="D45" s="189"/>
      <c r="E45" s="189"/>
      <c r="F45" s="189"/>
      <c r="G45" s="16">
        <v>38</v>
      </c>
      <c r="H45" s="34">
        <f>SUM(H46:H52)</f>
        <v>7639171</v>
      </c>
      <c r="I45" s="34">
        <f>SUM(I46:I52)</f>
        <v>10639630</v>
      </c>
    </row>
    <row r="46" spans="1:9" ht="12.75" customHeight="1" x14ac:dyDescent="0.2">
      <c r="A46" s="188" t="s">
        <v>40</v>
      </c>
      <c r="B46" s="188"/>
      <c r="C46" s="188"/>
      <c r="D46" s="188"/>
      <c r="E46" s="188"/>
      <c r="F46" s="188"/>
      <c r="G46" s="15">
        <v>39</v>
      </c>
      <c r="H46" s="33">
        <v>4935725</v>
      </c>
      <c r="I46" s="33">
        <v>5627328</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2703446</v>
      </c>
      <c r="I49" s="33">
        <v>5012302</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59129533</v>
      </c>
      <c r="I53" s="34">
        <f>SUM(I54:I59)</f>
        <v>94993018</v>
      </c>
    </row>
    <row r="54" spans="1:9" ht="12.75" customHeight="1" x14ac:dyDescent="0.2">
      <c r="A54" s="188" t="s">
        <v>48</v>
      </c>
      <c r="B54" s="188"/>
      <c r="C54" s="188"/>
      <c r="D54" s="188"/>
      <c r="E54" s="188"/>
      <c r="F54" s="188"/>
      <c r="G54" s="15">
        <v>47</v>
      </c>
      <c r="H54" s="33">
        <v>22687643</v>
      </c>
      <c r="I54" s="33">
        <v>26337526</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1578054</v>
      </c>
      <c r="I56" s="33">
        <v>30133296</v>
      </c>
    </row>
    <row r="57" spans="1:9" ht="12.75" customHeight="1" x14ac:dyDescent="0.2">
      <c r="A57" s="188" t="s">
        <v>51</v>
      </c>
      <c r="B57" s="188"/>
      <c r="C57" s="188"/>
      <c r="D57" s="188"/>
      <c r="E57" s="188"/>
      <c r="F57" s="188"/>
      <c r="G57" s="15">
        <v>50</v>
      </c>
      <c r="H57" s="33">
        <v>429710</v>
      </c>
      <c r="I57" s="33">
        <v>1265355</v>
      </c>
    </row>
    <row r="58" spans="1:9" ht="12.75" customHeight="1" x14ac:dyDescent="0.2">
      <c r="A58" s="188" t="s">
        <v>52</v>
      </c>
      <c r="B58" s="188"/>
      <c r="C58" s="188"/>
      <c r="D58" s="188"/>
      <c r="E58" s="188"/>
      <c r="F58" s="188"/>
      <c r="G58" s="15">
        <v>51</v>
      </c>
      <c r="H58" s="33">
        <v>2129381</v>
      </c>
      <c r="I58" s="33">
        <v>1094114</v>
      </c>
    </row>
    <row r="59" spans="1:9" ht="12.75" customHeight="1" x14ac:dyDescent="0.2">
      <c r="A59" s="188" t="s">
        <v>53</v>
      </c>
      <c r="B59" s="188"/>
      <c r="C59" s="188"/>
      <c r="D59" s="188"/>
      <c r="E59" s="188"/>
      <c r="F59" s="188"/>
      <c r="G59" s="15">
        <v>52</v>
      </c>
      <c r="H59" s="33">
        <v>32304745</v>
      </c>
      <c r="I59" s="33">
        <v>36162727</v>
      </c>
    </row>
    <row r="60" spans="1:9" ht="12.75" customHeight="1" x14ac:dyDescent="0.2">
      <c r="A60" s="189" t="s">
        <v>54</v>
      </c>
      <c r="B60" s="189"/>
      <c r="C60" s="189"/>
      <c r="D60" s="189"/>
      <c r="E60" s="189"/>
      <c r="F60" s="189"/>
      <c r="G60" s="16">
        <v>53</v>
      </c>
      <c r="H60" s="34">
        <f>SUM(H61:H69)</f>
        <v>20300190</v>
      </c>
      <c r="I60" s="34">
        <f>SUM(I61:I69)</f>
        <v>25195211</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15125783</v>
      </c>
      <c r="I63" s="33">
        <v>15081147</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5174407</v>
      </c>
      <c r="I68" s="33">
        <v>10114064</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13220299</v>
      </c>
      <c r="I70" s="33">
        <v>45042614</v>
      </c>
    </row>
    <row r="71" spans="1:9" ht="12.75" customHeight="1" x14ac:dyDescent="0.2">
      <c r="A71" s="205" t="s">
        <v>58</v>
      </c>
      <c r="B71" s="205"/>
      <c r="C71" s="205"/>
      <c r="D71" s="205"/>
      <c r="E71" s="205"/>
      <c r="F71" s="205"/>
      <c r="G71" s="15">
        <v>64</v>
      </c>
      <c r="H71" s="33">
        <v>111104</v>
      </c>
      <c r="I71" s="33">
        <v>4418375</v>
      </c>
    </row>
    <row r="72" spans="1:9" ht="12.75" customHeight="1" x14ac:dyDescent="0.2">
      <c r="A72" s="190" t="s">
        <v>383</v>
      </c>
      <c r="B72" s="190"/>
      <c r="C72" s="190"/>
      <c r="D72" s="190"/>
      <c r="E72" s="190"/>
      <c r="F72" s="190"/>
      <c r="G72" s="16">
        <v>65</v>
      </c>
      <c r="H72" s="34">
        <f>H8+H9+H44+H71</f>
        <v>1565011613</v>
      </c>
      <c r="I72" s="34">
        <f>I8+I9+I44+I71</f>
        <v>1607869341</v>
      </c>
    </row>
    <row r="73" spans="1:9" ht="12.75" customHeight="1" x14ac:dyDescent="0.2">
      <c r="A73" s="205" t="s">
        <v>59</v>
      </c>
      <c r="B73" s="205"/>
      <c r="C73" s="205"/>
      <c r="D73" s="205"/>
      <c r="E73" s="205"/>
      <c r="F73" s="205"/>
      <c r="G73" s="15">
        <v>66</v>
      </c>
      <c r="H73" s="33">
        <v>5502678</v>
      </c>
      <c r="I73" s="33">
        <v>5502678</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763179186</v>
      </c>
      <c r="I75" s="34">
        <f>I76+I77+I78+I84+I85+I89+I92+I95</f>
        <v>819906162</v>
      </c>
    </row>
    <row r="76" spans="1:9" ht="12.75" customHeight="1" x14ac:dyDescent="0.2">
      <c r="A76" s="188" t="s">
        <v>61</v>
      </c>
      <c r="B76" s="188"/>
      <c r="C76" s="188"/>
      <c r="D76" s="188"/>
      <c r="E76" s="188"/>
      <c r="F76" s="188"/>
      <c r="G76" s="15">
        <v>68</v>
      </c>
      <c r="H76" s="33">
        <v>185315700</v>
      </c>
      <c r="I76" s="33">
        <v>185315700</v>
      </c>
    </row>
    <row r="77" spans="1:9" ht="12.75" customHeight="1" x14ac:dyDescent="0.2">
      <c r="A77" s="188" t="s">
        <v>62</v>
      </c>
      <c r="B77" s="188"/>
      <c r="C77" s="188"/>
      <c r="D77" s="188"/>
      <c r="E77" s="188"/>
      <c r="F77" s="188"/>
      <c r="G77" s="15">
        <v>69</v>
      </c>
      <c r="H77" s="33">
        <v>8630224</v>
      </c>
      <c r="I77" s="33">
        <v>8630224</v>
      </c>
    </row>
    <row r="78" spans="1:9" ht="12.75" customHeight="1" x14ac:dyDescent="0.2">
      <c r="A78" s="189" t="s">
        <v>63</v>
      </c>
      <c r="B78" s="189"/>
      <c r="C78" s="189"/>
      <c r="D78" s="189"/>
      <c r="E78" s="189"/>
      <c r="F78" s="189"/>
      <c r="G78" s="16">
        <v>70</v>
      </c>
      <c r="H78" s="34">
        <f>SUM(H79:H83)</f>
        <v>14445685</v>
      </c>
      <c r="I78" s="34">
        <f>SUM(I79:I83)</f>
        <v>14445685</v>
      </c>
    </row>
    <row r="79" spans="1:9" ht="12.75" customHeight="1" x14ac:dyDescent="0.2">
      <c r="A79" s="188" t="s">
        <v>64</v>
      </c>
      <c r="B79" s="188"/>
      <c r="C79" s="188"/>
      <c r="D79" s="188"/>
      <c r="E79" s="188"/>
      <c r="F79" s="188"/>
      <c r="G79" s="15">
        <v>71</v>
      </c>
      <c r="H79" s="33">
        <v>9593340</v>
      </c>
      <c r="I79" s="33">
        <v>9593340</v>
      </c>
    </row>
    <row r="80" spans="1:9" ht="12.75" customHeight="1" x14ac:dyDescent="0.2">
      <c r="A80" s="188" t="s">
        <v>65</v>
      </c>
      <c r="B80" s="188"/>
      <c r="C80" s="188"/>
      <c r="D80" s="188"/>
      <c r="E80" s="188"/>
      <c r="F80" s="188"/>
      <c r="G80" s="15">
        <v>72</v>
      </c>
      <c r="H80" s="33">
        <v>21461614</v>
      </c>
      <c r="I80" s="33">
        <v>21461614</v>
      </c>
    </row>
    <row r="81" spans="1:9" ht="12.75" customHeight="1" x14ac:dyDescent="0.2">
      <c r="A81" s="188" t="s">
        <v>66</v>
      </c>
      <c r="B81" s="188"/>
      <c r="C81" s="188"/>
      <c r="D81" s="188"/>
      <c r="E81" s="188"/>
      <c r="F81" s="188"/>
      <c r="G81" s="15">
        <v>73</v>
      </c>
      <c r="H81" s="33">
        <v>-21461614</v>
      </c>
      <c r="I81" s="33">
        <v>-21461614</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4852345</v>
      </c>
      <c r="I83" s="33">
        <v>4852345</v>
      </c>
    </row>
    <row r="84" spans="1:9" ht="12.75" customHeight="1" x14ac:dyDescent="0.2">
      <c r="A84" s="206" t="s">
        <v>69</v>
      </c>
      <c r="B84" s="206"/>
      <c r="C84" s="206"/>
      <c r="D84" s="206"/>
      <c r="E84" s="206"/>
      <c r="F84" s="206"/>
      <c r="G84" s="119">
        <v>76</v>
      </c>
      <c r="H84" s="120">
        <v>498034330</v>
      </c>
      <c r="I84" s="120">
        <v>471578128</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90739898</v>
      </c>
      <c r="I89" s="34">
        <f>I90-I91</f>
        <v>84475671</v>
      </c>
    </row>
    <row r="90" spans="1:9" ht="12.75" customHeight="1" x14ac:dyDescent="0.2">
      <c r="A90" s="188" t="s">
        <v>75</v>
      </c>
      <c r="B90" s="188"/>
      <c r="C90" s="188"/>
      <c r="D90" s="188"/>
      <c r="E90" s="188"/>
      <c r="F90" s="188"/>
      <c r="G90" s="15">
        <v>82</v>
      </c>
      <c r="H90" s="33">
        <v>90739898</v>
      </c>
      <c r="I90" s="33">
        <v>84475671</v>
      </c>
    </row>
    <row r="91" spans="1:9" ht="12.75" customHeight="1" x14ac:dyDescent="0.2">
      <c r="A91" s="188" t="s">
        <v>76</v>
      </c>
      <c r="B91" s="188"/>
      <c r="C91" s="188"/>
      <c r="D91" s="188"/>
      <c r="E91" s="188"/>
      <c r="F91" s="188"/>
      <c r="G91" s="15">
        <v>83</v>
      </c>
      <c r="H91" s="33">
        <v>0</v>
      </c>
      <c r="I91" s="33">
        <v>0</v>
      </c>
    </row>
    <row r="92" spans="1:9" ht="12.75" customHeight="1" x14ac:dyDescent="0.2">
      <c r="A92" s="189" t="s">
        <v>77</v>
      </c>
      <c r="B92" s="189"/>
      <c r="C92" s="189"/>
      <c r="D92" s="189"/>
      <c r="E92" s="189"/>
      <c r="F92" s="189"/>
      <c r="G92" s="16">
        <v>84</v>
      </c>
      <c r="H92" s="34">
        <f>H93-H94</f>
        <v>-38527887</v>
      </c>
      <c r="I92" s="34">
        <f>I93-I94</f>
        <v>50919518</v>
      </c>
    </row>
    <row r="93" spans="1:9" ht="12.75" customHeight="1" x14ac:dyDescent="0.2">
      <c r="A93" s="188" t="s">
        <v>78</v>
      </c>
      <c r="B93" s="188"/>
      <c r="C93" s="188"/>
      <c r="D93" s="188"/>
      <c r="E93" s="188"/>
      <c r="F93" s="188"/>
      <c r="G93" s="15">
        <v>85</v>
      </c>
      <c r="H93" s="33">
        <v>0</v>
      </c>
      <c r="I93" s="33">
        <v>50919518</v>
      </c>
    </row>
    <row r="94" spans="1:9" ht="12.75" customHeight="1" x14ac:dyDescent="0.2">
      <c r="A94" s="188" t="s">
        <v>79</v>
      </c>
      <c r="B94" s="188"/>
      <c r="C94" s="188"/>
      <c r="D94" s="188"/>
      <c r="E94" s="188"/>
      <c r="F94" s="188"/>
      <c r="G94" s="15">
        <v>86</v>
      </c>
      <c r="H94" s="33">
        <v>38527887</v>
      </c>
      <c r="I94" s="33">
        <v>0</v>
      </c>
    </row>
    <row r="95" spans="1:9" ht="12.75" customHeight="1" x14ac:dyDescent="0.2">
      <c r="A95" s="188" t="s">
        <v>80</v>
      </c>
      <c r="B95" s="188"/>
      <c r="C95" s="188"/>
      <c r="D95" s="188"/>
      <c r="E95" s="188"/>
      <c r="F95" s="188"/>
      <c r="G95" s="15">
        <v>87</v>
      </c>
      <c r="H95" s="33">
        <v>4541236</v>
      </c>
      <c r="I95" s="33">
        <v>4541236</v>
      </c>
    </row>
    <row r="96" spans="1:9" ht="12.75" customHeight="1" x14ac:dyDescent="0.2">
      <c r="A96" s="190" t="s">
        <v>385</v>
      </c>
      <c r="B96" s="190"/>
      <c r="C96" s="190"/>
      <c r="D96" s="190"/>
      <c r="E96" s="190"/>
      <c r="F96" s="190"/>
      <c r="G96" s="16">
        <v>88</v>
      </c>
      <c r="H96" s="34">
        <f>SUM(H97:H102)</f>
        <v>10760527</v>
      </c>
      <c r="I96" s="34">
        <f>SUM(I97:I102)</f>
        <v>10760527</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10760527</v>
      </c>
      <c r="I99" s="33">
        <v>10760527</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625649598</v>
      </c>
      <c r="I103" s="34">
        <f>SUM(I104:I114)</f>
        <v>646254114</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516324989</v>
      </c>
      <c r="I109" s="33">
        <v>542736964</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109324609</v>
      </c>
      <c r="I114" s="33">
        <v>103517150</v>
      </c>
    </row>
    <row r="115" spans="1:9" ht="12.75" customHeight="1" x14ac:dyDescent="0.2">
      <c r="A115" s="190" t="s">
        <v>387</v>
      </c>
      <c r="B115" s="190"/>
      <c r="C115" s="190"/>
      <c r="D115" s="190"/>
      <c r="E115" s="190"/>
      <c r="F115" s="190"/>
      <c r="G115" s="16">
        <v>107</v>
      </c>
      <c r="H115" s="34">
        <f>SUM(H116:H129)</f>
        <v>160659940</v>
      </c>
      <c r="I115" s="34">
        <f>SUM(I116:I129)</f>
        <v>126266156</v>
      </c>
    </row>
    <row r="116" spans="1:9" ht="12.75" customHeight="1" x14ac:dyDescent="0.2">
      <c r="A116" s="188" t="s">
        <v>87</v>
      </c>
      <c r="B116" s="188"/>
      <c r="C116" s="188"/>
      <c r="D116" s="188"/>
      <c r="E116" s="188"/>
      <c r="F116" s="188"/>
      <c r="G116" s="15">
        <v>108</v>
      </c>
      <c r="H116" s="33">
        <v>145558</v>
      </c>
      <c r="I116" s="33">
        <v>913544</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1234091</v>
      </c>
    </row>
    <row r="121" spans="1:9" ht="12.75" customHeight="1" x14ac:dyDescent="0.2">
      <c r="A121" s="188" t="s">
        <v>92</v>
      </c>
      <c r="B121" s="188"/>
      <c r="C121" s="188"/>
      <c r="D121" s="188"/>
      <c r="E121" s="188"/>
      <c r="F121" s="188"/>
      <c r="G121" s="15">
        <v>113</v>
      </c>
      <c r="H121" s="33">
        <v>121954789</v>
      </c>
      <c r="I121" s="33">
        <v>64177448</v>
      </c>
    </row>
    <row r="122" spans="1:9" ht="12.75" customHeight="1" x14ac:dyDescent="0.2">
      <c r="A122" s="188" t="s">
        <v>93</v>
      </c>
      <c r="B122" s="188"/>
      <c r="C122" s="188"/>
      <c r="D122" s="188"/>
      <c r="E122" s="188"/>
      <c r="F122" s="188"/>
      <c r="G122" s="15">
        <v>114</v>
      </c>
      <c r="H122" s="33">
        <v>2575746</v>
      </c>
      <c r="I122" s="33">
        <v>2745129</v>
      </c>
    </row>
    <row r="123" spans="1:9" ht="12.75" customHeight="1" x14ac:dyDescent="0.2">
      <c r="A123" s="188" t="s">
        <v>94</v>
      </c>
      <c r="B123" s="188"/>
      <c r="C123" s="188"/>
      <c r="D123" s="188"/>
      <c r="E123" s="188"/>
      <c r="F123" s="188"/>
      <c r="G123" s="15">
        <v>115</v>
      </c>
      <c r="H123" s="33">
        <v>26710358</v>
      </c>
      <c r="I123" s="33">
        <v>34564956</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3083542</v>
      </c>
      <c r="I125" s="33">
        <v>5157525</v>
      </c>
    </row>
    <row r="126" spans="1:9" x14ac:dyDescent="0.2">
      <c r="A126" s="188" t="s">
        <v>99</v>
      </c>
      <c r="B126" s="188"/>
      <c r="C126" s="188"/>
      <c r="D126" s="188"/>
      <c r="E126" s="188"/>
      <c r="F126" s="188"/>
      <c r="G126" s="15">
        <v>118</v>
      </c>
      <c r="H126" s="33">
        <v>6008233</v>
      </c>
      <c r="I126" s="33">
        <v>17009830</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181714</v>
      </c>
      <c r="I129" s="33">
        <v>463633</v>
      </c>
    </row>
    <row r="130" spans="1:9" ht="22.15" customHeight="1" x14ac:dyDescent="0.2">
      <c r="A130" s="205" t="s">
        <v>103</v>
      </c>
      <c r="B130" s="205"/>
      <c r="C130" s="205"/>
      <c r="D130" s="205"/>
      <c r="E130" s="205"/>
      <c r="F130" s="205"/>
      <c r="G130" s="15">
        <v>122</v>
      </c>
      <c r="H130" s="33">
        <v>4762362</v>
      </c>
      <c r="I130" s="33">
        <v>4682382</v>
      </c>
    </row>
    <row r="131" spans="1:9" x14ac:dyDescent="0.2">
      <c r="A131" s="190" t="s">
        <v>388</v>
      </c>
      <c r="B131" s="190"/>
      <c r="C131" s="190"/>
      <c r="D131" s="190"/>
      <c r="E131" s="190"/>
      <c r="F131" s="190"/>
      <c r="G131" s="16">
        <v>123</v>
      </c>
      <c r="H131" s="34">
        <f>H75+H96+H103+H115+H130</f>
        <v>1565011613</v>
      </c>
      <c r="I131" s="34">
        <f>I75+I96+I103+I115+I130</f>
        <v>1607869341</v>
      </c>
    </row>
    <row r="132" spans="1:9" x14ac:dyDescent="0.2">
      <c r="A132" s="205" t="s">
        <v>104</v>
      </c>
      <c r="B132" s="205"/>
      <c r="C132" s="205"/>
      <c r="D132" s="205"/>
      <c r="E132" s="205"/>
      <c r="F132" s="205"/>
      <c r="G132" s="15">
        <v>124</v>
      </c>
      <c r="H132" s="33">
        <v>5502678</v>
      </c>
      <c r="I132" s="33">
        <v>5502678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pane ySplit="7" topLeftCell="A8" activePane="bottomLeft" state="frozen"/>
      <selection pane="bottomLeft" activeCell="I104" sqref="I10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451</v>
      </c>
      <c r="B2" s="194"/>
      <c r="C2" s="194"/>
      <c r="D2" s="194"/>
      <c r="E2" s="194"/>
      <c r="F2" s="194"/>
      <c r="G2" s="194"/>
      <c r="H2" s="194"/>
      <c r="I2" s="194"/>
      <c r="J2" s="121"/>
      <c r="K2" s="121"/>
    </row>
    <row r="3" spans="1:11" x14ac:dyDescent="0.2">
      <c r="A3" s="215" t="s">
        <v>355</v>
      </c>
      <c r="B3" s="216"/>
      <c r="C3" s="216"/>
      <c r="D3" s="216"/>
      <c r="E3" s="216"/>
      <c r="F3" s="216"/>
      <c r="G3" s="216"/>
      <c r="H3" s="216"/>
      <c r="I3" s="216"/>
      <c r="J3" s="217"/>
      <c r="K3" s="217"/>
    </row>
    <row r="4" spans="1:11" x14ac:dyDescent="0.2">
      <c r="A4" s="218" t="s">
        <v>447</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358322199</v>
      </c>
      <c r="I8" s="37">
        <f>SUM(I9:I13)</f>
        <v>247359280</v>
      </c>
      <c r="J8" s="37">
        <f>SUM(J9:J13)</f>
        <v>379440186</v>
      </c>
      <c r="K8" s="37">
        <f>SUM(K9:K13)</f>
        <v>263051861</v>
      </c>
    </row>
    <row r="9" spans="1:11" x14ac:dyDescent="0.2">
      <c r="A9" s="188" t="s">
        <v>121</v>
      </c>
      <c r="B9" s="188"/>
      <c r="C9" s="188"/>
      <c r="D9" s="188"/>
      <c r="E9" s="188"/>
      <c r="F9" s="188"/>
      <c r="G9" s="15">
        <v>126</v>
      </c>
      <c r="H9" s="128">
        <v>3640090</v>
      </c>
      <c r="I9" s="128">
        <v>1637285</v>
      </c>
      <c r="J9" s="33">
        <v>18160</v>
      </c>
      <c r="K9" s="33">
        <v>2371</v>
      </c>
    </row>
    <row r="10" spans="1:11" x14ac:dyDescent="0.2">
      <c r="A10" s="188" t="s">
        <v>122</v>
      </c>
      <c r="B10" s="188"/>
      <c r="C10" s="188"/>
      <c r="D10" s="188"/>
      <c r="E10" s="188"/>
      <c r="F10" s="188"/>
      <c r="G10" s="15">
        <v>127</v>
      </c>
      <c r="H10" s="33">
        <v>353777587</v>
      </c>
      <c r="I10" s="33">
        <v>245399874</v>
      </c>
      <c r="J10" s="33">
        <v>378123896</v>
      </c>
      <c r="K10" s="33">
        <v>262014766</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128">
        <v>904522</v>
      </c>
      <c r="I13" s="128">
        <v>322121</v>
      </c>
      <c r="J13" s="128">
        <v>1298130</v>
      </c>
      <c r="K13" s="128">
        <v>1034724</v>
      </c>
    </row>
    <row r="14" spans="1:11" x14ac:dyDescent="0.2">
      <c r="A14" s="224" t="s">
        <v>126</v>
      </c>
      <c r="B14" s="224"/>
      <c r="C14" s="224"/>
      <c r="D14" s="224"/>
      <c r="E14" s="224"/>
      <c r="F14" s="224"/>
      <c r="G14" s="20">
        <v>131</v>
      </c>
      <c r="H14" s="37">
        <f>H15+H16+H20+H24+H25+H26+H29+H36</f>
        <v>308452033</v>
      </c>
      <c r="I14" s="37">
        <f>I15+I16+I20+I24+I25+I26+I29+I36</f>
        <v>140746930</v>
      </c>
      <c r="J14" s="37">
        <f>J15+J16+J20+J24+J25+J26+J29+J36</f>
        <v>314997190</v>
      </c>
      <c r="K14" s="37">
        <f>K15+K16+K20+K24+K25+K26+K29+K36</f>
        <v>147142428</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109003090</v>
      </c>
      <c r="I16" s="37">
        <f>SUM(I17:I19)</f>
        <v>61639298</v>
      </c>
      <c r="J16" s="37">
        <f>SUM(J17:J19)</f>
        <v>105388172</v>
      </c>
      <c r="K16" s="37">
        <f>SUM(K17:K19)</f>
        <v>64196461</v>
      </c>
    </row>
    <row r="17" spans="1:11" x14ac:dyDescent="0.2">
      <c r="A17" s="230" t="s">
        <v>128</v>
      </c>
      <c r="B17" s="230"/>
      <c r="C17" s="230"/>
      <c r="D17" s="230"/>
      <c r="E17" s="230"/>
      <c r="F17" s="230"/>
      <c r="G17" s="15">
        <v>134</v>
      </c>
      <c r="H17" s="33">
        <v>65139534</v>
      </c>
      <c r="I17" s="33">
        <v>32240255</v>
      </c>
      <c r="J17" s="33">
        <v>60034237</v>
      </c>
      <c r="K17" s="33">
        <v>35274957</v>
      </c>
    </row>
    <row r="18" spans="1:11" x14ac:dyDescent="0.2">
      <c r="A18" s="230" t="s">
        <v>129</v>
      </c>
      <c r="B18" s="230"/>
      <c r="C18" s="230"/>
      <c r="D18" s="230"/>
      <c r="E18" s="230"/>
      <c r="F18" s="230"/>
      <c r="G18" s="15">
        <v>135</v>
      </c>
      <c r="H18" s="33">
        <v>14008525</v>
      </c>
      <c r="I18" s="33">
        <v>10438611</v>
      </c>
      <c r="J18" s="33">
        <v>13473779</v>
      </c>
      <c r="K18" s="33">
        <v>10259793</v>
      </c>
    </row>
    <row r="19" spans="1:11" x14ac:dyDescent="0.2">
      <c r="A19" s="230" t="s">
        <v>130</v>
      </c>
      <c r="B19" s="230"/>
      <c r="C19" s="230"/>
      <c r="D19" s="230"/>
      <c r="E19" s="230"/>
      <c r="F19" s="230"/>
      <c r="G19" s="15">
        <v>136</v>
      </c>
      <c r="H19" s="33">
        <v>29855031</v>
      </c>
      <c r="I19" s="33">
        <v>18960432</v>
      </c>
      <c r="J19" s="33">
        <v>31880156</v>
      </c>
      <c r="K19" s="33">
        <v>18661711</v>
      </c>
    </row>
    <row r="20" spans="1:11" x14ac:dyDescent="0.2">
      <c r="A20" s="233" t="s">
        <v>131</v>
      </c>
      <c r="B20" s="233"/>
      <c r="C20" s="233"/>
      <c r="D20" s="233"/>
      <c r="E20" s="233"/>
      <c r="F20" s="233"/>
      <c r="G20" s="20">
        <v>137</v>
      </c>
      <c r="H20" s="37">
        <f>SUM(H21:H23)</f>
        <v>86058895</v>
      </c>
      <c r="I20" s="37">
        <f>SUM(I21:I23)</f>
        <v>38581953</v>
      </c>
      <c r="J20" s="37">
        <f>SUM(J21:J23)</f>
        <v>90743081</v>
      </c>
      <c r="K20" s="37">
        <f>SUM(K21:K23)</f>
        <v>40931195</v>
      </c>
    </row>
    <row r="21" spans="1:11" x14ac:dyDescent="0.2">
      <c r="A21" s="230" t="s">
        <v>109</v>
      </c>
      <c r="B21" s="230"/>
      <c r="C21" s="230"/>
      <c r="D21" s="230"/>
      <c r="E21" s="230"/>
      <c r="F21" s="230"/>
      <c r="G21" s="15">
        <v>138</v>
      </c>
      <c r="H21" s="33">
        <v>51119408</v>
      </c>
      <c r="I21" s="33">
        <v>22897740</v>
      </c>
      <c r="J21" s="33">
        <v>53538703</v>
      </c>
      <c r="K21" s="33">
        <v>24108772</v>
      </c>
    </row>
    <row r="22" spans="1:11" x14ac:dyDescent="0.2">
      <c r="A22" s="230" t="s">
        <v>110</v>
      </c>
      <c r="B22" s="230"/>
      <c r="C22" s="230"/>
      <c r="D22" s="230"/>
      <c r="E22" s="230"/>
      <c r="F22" s="230"/>
      <c r="G22" s="15">
        <v>139</v>
      </c>
      <c r="H22" s="33">
        <v>22535245</v>
      </c>
      <c r="I22" s="33">
        <v>10144875</v>
      </c>
      <c r="J22" s="33">
        <v>24458514</v>
      </c>
      <c r="K22" s="33">
        <v>11098778</v>
      </c>
    </row>
    <row r="23" spans="1:11" x14ac:dyDescent="0.2">
      <c r="A23" s="230" t="s">
        <v>111</v>
      </c>
      <c r="B23" s="230"/>
      <c r="C23" s="230"/>
      <c r="D23" s="230"/>
      <c r="E23" s="230"/>
      <c r="F23" s="230"/>
      <c r="G23" s="15">
        <v>140</v>
      </c>
      <c r="H23" s="33">
        <v>12404242</v>
      </c>
      <c r="I23" s="33">
        <v>5539338</v>
      </c>
      <c r="J23" s="33">
        <v>12745864</v>
      </c>
      <c r="K23" s="33">
        <v>5723645</v>
      </c>
    </row>
    <row r="24" spans="1:11" x14ac:dyDescent="0.2">
      <c r="A24" s="188" t="s">
        <v>112</v>
      </c>
      <c r="B24" s="188"/>
      <c r="C24" s="188"/>
      <c r="D24" s="188"/>
      <c r="E24" s="188"/>
      <c r="F24" s="188"/>
      <c r="G24" s="15">
        <v>141</v>
      </c>
      <c r="H24" s="33">
        <v>95993789</v>
      </c>
      <c r="I24" s="33">
        <v>31997930</v>
      </c>
      <c r="J24" s="33">
        <v>102118397</v>
      </c>
      <c r="K24" s="33">
        <v>34039466</v>
      </c>
    </row>
    <row r="25" spans="1:11" x14ac:dyDescent="0.2">
      <c r="A25" s="188" t="s">
        <v>113</v>
      </c>
      <c r="B25" s="188"/>
      <c r="C25" s="188"/>
      <c r="D25" s="188"/>
      <c r="E25" s="188"/>
      <c r="F25" s="188"/>
      <c r="G25" s="15">
        <v>142</v>
      </c>
      <c r="H25" s="33">
        <v>16161625</v>
      </c>
      <c r="I25" s="33">
        <v>8043657</v>
      </c>
      <c r="J25" s="33">
        <v>16373292</v>
      </c>
      <c r="K25" s="33">
        <v>7723675</v>
      </c>
    </row>
    <row r="26" spans="1:11" x14ac:dyDescent="0.2">
      <c r="A26" s="233" t="s">
        <v>132</v>
      </c>
      <c r="B26" s="233"/>
      <c r="C26" s="233"/>
      <c r="D26" s="233"/>
      <c r="E26" s="233"/>
      <c r="F26" s="233"/>
      <c r="G26" s="20">
        <v>143</v>
      </c>
      <c r="H26" s="37">
        <f>H27+H28</f>
        <v>0</v>
      </c>
      <c r="I26" s="37">
        <f>I27+I28</f>
        <v>0</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1234634</v>
      </c>
      <c r="I36" s="33">
        <v>484092</v>
      </c>
      <c r="J36" s="33">
        <v>374248</v>
      </c>
      <c r="K36" s="33">
        <v>251631</v>
      </c>
    </row>
    <row r="37" spans="1:11" x14ac:dyDescent="0.2">
      <c r="A37" s="224" t="s">
        <v>142</v>
      </c>
      <c r="B37" s="224"/>
      <c r="C37" s="224"/>
      <c r="D37" s="224"/>
      <c r="E37" s="224"/>
      <c r="F37" s="224"/>
      <c r="G37" s="20">
        <v>154</v>
      </c>
      <c r="H37" s="37">
        <f>SUM(H38:H47)</f>
        <v>841918</v>
      </c>
      <c r="I37" s="37">
        <f>SUM(I38:I47)</f>
        <v>446172</v>
      </c>
      <c r="J37" s="37">
        <f>SUM(J38:J47)</f>
        <v>534883</v>
      </c>
      <c r="K37" s="37">
        <f>SUM(K38:K47)</f>
        <v>168789</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530531</v>
      </c>
      <c r="I41" s="33">
        <v>177943</v>
      </c>
      <c r="J41" s="33">
        <v>447598</v>
      </c>
      <c r="K41" s="33">
        <v>150661</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26624</v>
      </c>
      <c r="I44" s="33">
        <v>15866</v>
      </c>
      <c r="J44" s="33">
        <v>552</v>
      </c>
      <c r="K44" s="33">
        <v>0</v>
      </c>
    </row>
    <row r="45" spans="1:11" x14ac:dyDescent="0.2">
      <c r="A45" s="188" t="s">
        <v>150</v>
      </c>
      <c r="B45" s="188"/>
      <c r="C45" s="188"/>
      <c r="D45" s="188"/>
      <c r="E45" s="188"/>
      <c r="F45" s="188"/>
      <c r="G45" s="15">
        <v>162</v>
      </c>
      <c r="H45" s="33">
        <v>284763</v>
      </c>
      <c r="I45" s="33">
        <v>252363</v>
      </c>
      <c r="J45" s="33">
        <v>86733</v>
      </c>
      <c r="K45" s="33">
        <v>18128</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16005124</v>
      </c>
      <c r="I48" s="37">
        <f>SUM(I49:I55)</f>
        <v>5903061</v>
      </c>
      <c r="J48" s="37">
        <f>SUM(J49:J55)</f>
        <v>14058361</v>
      </c>
      <c r="K48" s="37">
        <f>SUM(K49:K55)</f>
        <v>5027454</v>
      </c>
    </row>
    <row r="49" spans="1:11" ht="25.15" customHeight="1" x14ac:dyDescent="0.2">
      <c r="A49" s="188" t="s">
        <v>154</v>
      </c>
      <c r="B49" s="188"/>
      <c r="C49" s="188"/>
      <c r="D49" s="188"/>
      <c r="E49" s="188"/>
      <c r="F49" s="188"/>
      <c r="G49" s="15">
        <v>166</v>
      </c>
      <c r="H49" s="33">
        <v>313285</v>
      </c>
      <c r="I49" s="33">
        <v>117712</v>
      </c>
      <c r="J49" s="33">
        <v>0</v>
      </c>
      <c r="K49" s="33">
        <v>0</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13484850</v>
      </c>
      <c r="I51" s="33">
        <v>4377978</v>
      </c>
      <c r="J51" s="33">
        <v>12970480</v>
      </c>
      <c r="K51" s="33">
        <v>4331308</v>
      </c>
    </row>
    <row r="52" spans="1:11" x14ac:dyDescent="0.2">
      <c r="A52" s="225" t="s">
        <v>157</v>
      </c>
      <c r="B52" s="225"/>
      <c r="C52" s="225"/>
      <c r="D52" s="225"/>
      <c r="E52" s="225"/>
      <c r="F52" s="225"/>
      <c r="G52" s="15">
        <v>169</v>
      </c>
      <c r="H52" s="33">
        <v>2206989</v>
      </c>
      <c r="I52" s="33">
        <v>1407371</v>
      </c>
      <c r="J52" s="33">
        <v>1087881</v>
      </c>
      <c r="K52" s="33">
        <v>696146</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359164117</v>
      </c>
      <c r="I60" s="37">
        <f t="shared" ref="I60:K60" si="0">I8+I37+I56+I57</f>
        <v>247805452</v>
      </c>
      <c r="J60" s="37">
        <f t="shared" si="0"/>
        <v>379975069</v>
      </c>
      <c r="K60" s="37">
        <f t="shared" si="0"/>
        <v>263220650</v>
      </c>
    </row>
    <row r="61" spans="1:11" x14ac:dyDescent="0.2">
      <c r="A61" s="224" t="s">
        <v>166</v>
      </c>
      <c r="B61" s="224"/>
      <c r="C61" s="224"/>
      <c r="D61" s="224"/>
      <c r="E61" s="224"/>
      <c r="F61" s="224"/>
      <c r="G61" s="20">
        <v>178</v>
      </c>
      <c r="H61" s="37">
        <f>H14+H48+H58+H59</f>
        <v>324457157</v>
      </c>
      <c r="I61" s="37">
        <f t="shared" ref="I61:K61" si="1">I14+I48+I58+I59</f>
        <v>146649991</v>
      </c>
      <c r="J61" s="37">
        <f t="shared" si="1"/>
        <v>329055551</v>
      </c>
      <c r="K61" s="37">
        <f t="shared" si="1"/>
        <v>152169882</v>
      </c>
    </row>
    <row r="62" spans="1:11" x14ac:dyDescent="0.2">
      <c r="A62" s="224" t="s">
        <v>167</v>
      </c>
      <c r="B62" s="224"/>
      <c r="C62" s="224"/>
      <c r="D62" s="224"/>
      <c r="E62" s="224"/>
      <c r="F62" s="224"/>
      <c r="G62" s="20">
        <v>179</v>
      </c>
      <c r="H62" s="37">
        <f>H60-H61</f>
        <v>34706960</v>
      </c>
      <c r="I62" s="37">
        <f t="shared" ref="I62:K62" si="2">I60-I61</f>
        <v>101155461</v>
      </c>
      <c r="J62" s="37">
        <f t="shared" si="2"/>
        <v>50919518</v>
      </c>
      <c r="K62" s="37">
        <f t="shared" si="2"/>
        <v>111050768</v>
      </c>
    </row>
    <row r="63" spans="1:11" x14ac:dyDescent="0.2">
      <c r="A63" s="211" t="s">
        <v>168</v>
      </c>
      <c r="B63" s="211"/>
      <c r="C63" s="211"/>
      <c r="D63" s="211"/>
      <c r="E63" s="211"/>
      <c r="F63" s="211"/>
      <c r="G63" s="20">
        <v>180</v>
      </c>
      <c r="H63" s="37">
        <f>+IF((H60-H61)&gt;0,(H60-H61),0)</f>
        <v>34706960</v>
      </c>
      <c r="I63" s="37">
        <f t="shared" ref="I63:K63" si="3">+IF((I60-I61)&gt;0,(I60-I61),0)</f>
        <v>101155461</v>
      </c>
      <c r="J63" s="37">
        <f t="shared" si="3"/>
        <v>50919518</v>
      </c>
      <c r="K63" s="37">
        <f t="shared" si="3"/>
        <v>111050768</v>
      </c>
    </row>
    <row r="64" spans="1:11" x14ac:dyDescent="0.2">
      <c r="A64" s="211" t="s">
        <v>169</v>
      </c>
      <c r="B64" s="211"/>
      <c r="C64" s="211"/>
      <c r="D64" s="211"/>
      <c r="E64" s="211"/>
      <c r="F64" s="211"/>
      <c r="G64" s="20">
        <v>181</v>
      </c>
      <c r="H64" s="37">
        <f>+IF((H60-H61)&lt;0,(H60-H61),0)</f>
        <v>0</v>
      </c>
      <c r="I64" s="37">
        <f t="shared" ref="I64:K64" si="4">+IF((I60-I61)&lt;0,(I60-I61),0)</f>
        <v>0</v>
      </c>
      <c r="J64" s="37">
        <f t="shared" si="4"/>
        <v>0</v>
      </c>
      <c r="K64" s="37">
        <f t="shared" si="4"/>
        <v>0</v>
      </c>
    </row>
    <row r="65" spans="1:11" x14ac:dyDescent="0.2">
      <c r="A65" s="226" t="s">
        <v>115</v>
      </c>
      <c r="B65" s="226"/>
      <c r="C65" s="226"/>
      <c r="D65" s="226"/>
      <c r="E65" s="226"/>
      <c r="F65" s="226"/>
      <c r="G65" s="15">
        <v>182</v>
      </c>
      <c r="H65" s="33">
        <v>0</v>
      </c>
      <c r="I65" s="33">
        <v>0</v>
      </c>
      <c r="J65" s="33">
        <v>0</v>
      </c>
      <c r="K65" s="33">
        <v>0</v>
      </c>
    </row>
    <row r="66" spans="1:11" x14ac:dyDescent="0.2">
      <c r="A66" s="224" t="s">
        <v>170</v>
      </c>
      <c r="B66" s="224"/>
      <c r="C66" s="224"/>
      <c r="D66" s="224"/>
      <c r="E66" s="224"/>
      <c r="F66" s="224"/>
      <c r="G66" s="20">
        <v>183</v>
      </c>
      <c r="H66" s="37">
        <f>H62-H65</f>
        <v>34706960</v>
      </c>
      <c r="I66" s="37">
        <f t="shared" ref="I66:K66" si="5">I62-I65</f>
        <v>101155461</v>
      </c>
      <c r="J66" s="37">
        <f t="shared" si="5"/>
        <v>50919518</v>
      </c>
      <c r="K66" s="37">
        <f t="shared" si="5"/>
        <v>111050768</v>
      </c>
    </row>
    <row r="67" spans="1:11" x14ac:dyDescent="0.2">
      <c r="A67" s="211" t="s">
        <v>171</v>
      </c>
      <c r="B67" s="211"/>
      <c r="C67" s="211"/>
      <c r="D67" s="211"/>
      <c r="E67" s="211"/>
      <c r="F67" s="211"/>
      <c r="G67" s="20">
        <v>184</v>
      </c>
      <c r="H67" s="37">
        <f>+IF((H62-H65)&gt;0,(H62-H65),0)</f>
        <v>34706960</v>
      </c>
      <c r="I67" s="37">
        <f t="shared" ref="I67:K67" si="6">+IF((I62-I65)&gt;0,(I62-I65),0)</f>
        <v>101155461</v>
      </c>
      <c r="J67" s="37">
        <f t="shared" si="6"/>
        <v>50919518</v>
      </c>
      <c r="K67" s="37">
        <f t="shared" si="6"/>
        <v>111050768</v>
      </c>
    </row>
    <row r="68" spans="1:11" x14ac:dyDescent="0.2">
      <c r="A68" s="211" t="s">
        <v>172</v>
      </c>
      <c r="B68" s="211"/>
      <c r="C68" s="211"/>
      <c r="D68" s="211"/>
      <c r="E68" s="211"/>
      <c r="F68" s="211"/>
      <c r="G68" s="20">
        <v>185</v>
      </c>
      <c r="H68" s="37">
        <f>+IF((H62-H65)&lt;0,(H62-H65),0)</f>
        <v>0</v>
      </c>
      <c r="I68" s="37">
        <f t="shared" ref="I68:K68" si="7">+IF((I62-I65)&lt;0,(I62-I65),0)</f>
        <v>0</v>
      </c>
      <c r="J68" s="37">
        <f t="shared" si="7"/>
        <v>0</v>
      </c>
      <c r="K68" s="37">
        <f t="shared" si="7"/>
        <v>0</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2">
        <v>0</v>
      </c>
      <c r="I77" s="122">
        <v>0</v>
      </c>
      <c r="J77" s="122">
        <v>0</v>
      </c>
      <c r="K77" s="122">
        <v>0</v>
      </c>
    </row>
    <row r="78" spans="1:11" x14ac:dyDescent="0.2">
      <c r="A78" s="225" t="s">
        <v>182</v>
      </c>
      <c r="B78" s="225"/>
      <c r="C78" s="225"/>
      <c r="D78" s="225"/>
      <c r="E78" s="225"/>
      <c r="F78" s="225"/>
      <c r="G78" s="15">
        <v>193</v>
      </c>
      <c r="H78" s="38">
        <v>0</v>
      </c>
      <c r="I78" s="38">
        <v>0</v>
      </c>
      <c r="J78" s="38">
        <v>0</v>
      </c>
      <c r="K78" s="38">
        <v>0</v>
      </c>
    </row>
    <row r="79" spans="1:11" x14ac:dyDescent="0.2">
      <c r="A79" s="225" t="s">
        <v>183</v>
      </c>
      <c r="B79" s="225"/>
      <c r="C79" s="225"/>
      <c r="D79" s="225"/>
      <c r="E79" s="225"/>
      <c r="F79" s="225"/>
      <c r="G79" s="15">
        <v>194</v>
      </c>
      <c r="H79" s="38">
        <v>0</v>
      </c>
      <c r="I79" s="38">
        <v>0</v>
      </c>
      <c r="J79" s="38">
        <v>0</v>
      </c>
      <c r="K79" s="38">
        <v>0</v>
      </c>
    </row>
    <row r="80" spans="1:11" x14ac:dyDescent="0.2">
      <c r="A80" s="224" t="s">
        <v>184</v>
      </c>
      <c r="B80" s="224"/>
      <c r="C80" s="224"/>
      <c r="D80" s="224"/>
      <c r="E80" s="224"/>
      <c r="F80" s="224"/>
      <c r="G80" s="20">
        <v>195</v>
      </c>
      <c r="H80" s="122">
        <v>0</v>
      </c>
      <c r="I80" s="122">
        <v>0</v>
      </c>
      <c r="J80" s="122">
        <v>0</v>
      </c>
      <c r="K80" s="122">
        <v>0</v>
      </c>
    </row>
    <row r="81" spans="1:11" x14ac:dyDescent="0.2">
      <c r="A81" s="224" t="s">
        <v>185</v>
      </c>
      <c r="B81" s="224"/>
      <c r="C81" s="224"/>
      <c r="D81" s="224"/>
      <c r="E81" s="224"/>
      <c r="F81" s="224"/>
      <c r="G81" s="20">
        <v>196</v>
      </c>
      <c r="H81" s="122">
        <v>0</v>
      </c>
      <c r="I81" s="122">
        <v>0</v>
      </c>
      <c r="J81" s="122">
        <v>0</v>
      </c>
      <c r="K81" s="122">
        <v>0</v>
      </c>
    </row>
    <row r="82" spans="1:11" x14ac:dyDescent="0.2">
      <c r="A82" s="211" t="s">
        <v>186</v>
      </c>
      <c r="B82" s="211"/>
      <c r="C82" s="211"/>
      <c r="D82" s="211"/>
      <c r="E82" s="211"/>
      <c r="F82" s="211"/>
      <c r="G82" s="20">
        <v>197</v>
      </c>
      <c r="H82" s="122">
        <v>0</v>
      </c>
      <c r="I82" s="122">
        <v>0</v>
      </c>
      <c r="J82" s="122">
        <v>0</v>
      </c>
      <c r="K82" s="122">
        <v>0</v>
      </c>
    </row>
    <row r="83" spans="1:11" x14ac:dyDescent="0.2">
      <c r="A83" s="211" t="s">
        <v>187</v>
      </c>
      <c r="B83" s="211"/>
      <c r="C83" s="211"/>
      <c r="D83" s="211"/>
      <c r="E83" s="211"/>
      <c r="F83" s="211"/>
      <c r="G83" s="20">
        <v>198</v>
      </c>
      <c r="H83" s="122">
        <v>0</v>
      </c>
      <c r="I83" s="122">
        <v>0</v>
      </c>
      <c r="J83" s="122">
        <v>0</v>
      </c>
      <c r="K83" s="122">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9">
        <f>H86+H87</f>
        <v>34706960</v>
      </c>
      <c r="I85" s="39">
        <f>I86+I87</f>
        <v>101155461</v>
      </c>
      <c r="J85" s="39">
        <f>J86+J87</f>
        <v>50919518</v>
      </c>
      <c r="K85" s="39">
        <f>K86+K87</f>
        <v>111050768</v>
      </c>
    </row>
    <row r="86" spans="1:11" x14ac:dyDescent="0.2">
      <c r="A86" s="210" t="s">
        <v>189</v>
      </c>
      <c r="B86" s="210"/>
      <c r="C86" s="210"/>
      <c r="D86" s="210"/>
      <c r="E86" s="210"/>
      <c r="F86" s="210"/>
      <c r="G86" s="15">
        <v>200</v>
      </c>
      <c r="H86" s="40">
        <f>H66-H87</f>
        <v>31171586</v>
      </c>
      <c r="I86" s="40">
        <f>I66-I87</f>
        <v>97030164</v>
      </c>
      <c r="J86" s="40">
        <f>J66-J87</f>
        <v>47422652</v>
      </c>
      <c r="K86" s="40">
        <f>K66-K87</f>
        <v>108083593</v>
      </c>
    </row>
    <row r="87" spans="1:11" x14ac:dyDescent="0.2">
      <c r="A87" s="210" t="s">
        <v>190</v>
      </c>
      <c r="B87" s="210"/>
      <c r="C87" s="210"/>
      <c r="D87" s="210"/>
      <c r="E87" s="210"/>
      <c r="F87" s="210"/>
      <c r="G87" s="15">
        <v>201</v>
      </c>
      <c r="H87" s="40">
        <v>3535374</v>
      </c>
      <c r="I87" s="40">
        <v>4125297</v>
      </c>
      <c r="J87" s="40">
        <v>3496866</v>
      </c>
      <c r="K87" s="40">
        <v>2967175</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40">
        <f>H66</f>
        <v>34706960</v>
      </c>
      <c r="I89" s="40">
        <f>I66</f>
        <v>101155461</v>
      </c>
      <c r="J89" s="40">
        <f>J66</f>
        <v>50919518</v>
      </c>
      <c r="K89" s="40">
        <f>K66</f>
        <v>111050768</v>
      </c>
    </row>
    <row r="90" spans="1:11" ht="24" customHeight="1" x14ac:dyDescent="0.2">
      <c r="A90" s="234" t="s">
        <v>192</v>
      </c>
      <c r="B90" s="234"/>
      <c r="C90" s="234"/>
      <c r="D90" s="234"/>
      <c r="E90" s="234"/>
      <c r="F90" s="234"/>
      <c r="G90" s="20">
        <v>203</v>
      </c>
      <c r="H90" s="39">
        <f>SUM(H91:H98)</f>
        <v>32263660</v>
      </c>
      <c r="I90" s="39">
        <f>SUM(I91:I98)</f>
        <v>10754553</v>
      </c>
      <c r="J90" s="39">
        <f>SUM(J91:J98)</f>
        <v>32263660</v>
      </c>
      <c r="K90" s="39">
        <f>SUM(K91:K98)</f>
        <v>10754554</v>
      </c>
    </row>
    <row r="91" spans="1:11" x14ac:dyDescent="0.2">
      <c r="A91" s="225" t="s">
        <v>193</v>
      </c>
      <c r="B91" s="225"/>
      <c r="C91" s="225"/>
      <c r="D91" s="225"/>
      <c r="E91" s="225"/>
      <c r="F91" s="225"/>
      <c r="G91" s="15">
        <v>204</v>
      </c>
      <c r="H91" s="40">
        <v>0</v>
      </c>
      <c r="I91" s="40">
        <v>0</v>
      </c>
      <c r="J91" s="40">
        <v>0</v>
      </c>
      <c r="K91" s="40">
        <v>0</v>
      </c>
    </row>
    <row r="92" spans="1:11" ht="22.15" customHeight="1" x14ac:dyDescent="0.2">
      <c r="A92" s="225" t="s">
        <v>194</v>
      </c>
      <c r="B92" s="225"/>
      <c r="C92" s="225"/>
      <c r="D92" s="225"/>
      <c r="E92" s="225"/>
      <c r="F92" s="225"/>
      <c r="G92" s="15">
        <v>205</v>
      </c>
      <c r="H92" s="40">
        <v>32263660</v>
      </c>
      <c r="I92" s="40">
        <v>10754553</v>
      </c>
      <c r="J92" s="40">
        <v>32263660</v>
      </c>
      <c r="K92" s="40">
        <v>10754554</v>
      </c>
    </row>
    <row r="93" spans="1:11" ht="22.15" customHeight="1" x14ac:dyDescent="0.2">
      <c r="A93" s="225" t="s">
        <v>195</v>
      </c>
      <c r="B93" s="225"/>
      <c r="C93" s="225"/>
      <c r="D93" s="225"/>
      <c r="E93" s="225"/>
      <c r="F93" s="225"/>
      <c r="G93" s="15">
        <v>206</v>
      </c>
      <c r="H93" s="40">
        <v>0</v>
      </c>
      <c r="I93" s="40">
        <v>0</v>
      </c>
      <c r="J93" s="40">
        <v>0</v>
      </c>
      <c r="K93" s="40">
        <v>0</v>
      </c>
    </row>
    <row r="94" spans="1:11" ht="22.15" customHeight="1" x14ac:dyDescent="0.2">
      <c r="A94" s="225" t="s">
        <v>196</v>
      </c>
      <c r="B94" s="225"/>
      <c r="C94" s="225"/>
      <c r="D94" s="225"/>
      <c r="E94" s="225"/>
      <c r="F94" s="225"/>
      <c r="G94" s="15">
        <v>207</v>
      </c>
      <c r="H94" s="40">
        <v>0</v>
      </c>
      <c r="I94" s="40">
        <v>0</v>
      </c>
      <c r="J94" s="40">
        <v>0</v>
      </c>
      <c r="K94" s="40">
        <v>0</v>
      </c>
    </row>
    <row r="95" spans="1:11" ht="22.15" customHeight="1" x14ac:dyDescent="0.2">
      <c r="A95" s="225" t="s">
        <v>197</v>
      </c>
      <c r="B95" s="225"/>
      <c r="C95" s="225"/>
      <c r="D95" s="225"/>
      <c r="E95" s="225"/>
      <c r="F95" s="225"/>
      <c r="G95" s="15">
        <v>208</v>
      </c>
      <c r="H95" s="40">
        <v>0</v>
      </c>
      <c r="I95" s="40">
        <v>0</v>
      </c>
      <c r="J95" s="40">
        <v>0</v>
      </c>
      <c r="K95" s="40">
        <v>0</v>
      </c>
    </row>
    <row r="96" spans="1:11" ht="22.15" customHeight="1" x14ac:dyDescent="0.2">
      <c r="A96" s="225" t="s">
        <v>198</v>
      </c>
      <c r="B96" s="225"/>
      <c r="C96" s="225"/>
      <c r="D96" s="225"/>
      <c r="E96" s="225"/>
      <c r="F96" s="225"/>
      <c r="G96" s="15">
        <v>209</v>
      </c>
      <c r="H96" s="40">
        <v>0</v>
      </c>
      <c r="I96" s="40">
        <v>0</v>
      </c>
      <c r="J96" s="40">
        <v>0</v>
      </c>
      <c r="K96" s="40">
        <v>0</v>
      </c>
    </row>
    <row r="97" spans="1:11" x14ac:dyDescent="0.2">
      <c r="A97" s="225" t="s">
        <v>199</v>
      </c>
      <c r="B97" s="225"/>
      <c r="C97" s="225"/>
      <c r="D97" s="225"/>
      <c r="E97" s="225"/>
      <c r="F97" s="225"/>
      <c r="G97" s="15">
        <v>210</v>
      </c>
      <c r="H97" s="40">
        <v>0</v>
      </c>
      <c r="I97" s="40">
        <v>0</v>
      </c>
      <c r="J97" s="40">
        <v>0</v>
      </c>
      <c r="K97" s="40">
        <v>0</v>
      </c>
    </row>
    <row r="98" spans="1:11" x14ac:dyDescent="0.2">
      <c r="A98" s="225" t="s">
        <v>200</v>
      </c>
      <c r="B98" s="225"/>
      <c r="C98" s="225"/>
      <c r="D98" s="225"/>
      <c r="E98" s="225"/>
      <c r="F98" s="225"/>
      <c r="G98" s="15">
        <v>211</v>
      </c>
      <c r="H98" s="40">
        <v>0</v>
      </c>
      <c r="I98" s="40">
        <v>0</v>
      </c>
      <c r="J98" s="40">
        <v>0</v>
      </c>
      <c r="K98" s="40">
        <v>0</v>
      </c>
    </row>
    <row r="99" spans="1:11" x14ac:dyDescent="0.2">
      <c r="A99" s="205" t="s">
        <v>119</v>
      </c>
      <c r="B99" s="205"/>
      <c r="C99" s="205"/>
      <c r="D99" s="205"/>
      <c r="E99" s="205"/>
      <c r="F99" s="205"/>
      <c r="G99" s="15">
        <v>212</v>
      </c>
      <c r="H99" s="40">
        <v>0</v>
      </c>
      <c r="I99" s="40">
        <v>0</v>
      </c>
      <c r="J99" s="40">
        <v>0</v>
      </c>
      <c r="K99" s="40">
        <v>0</v>
      </c>
    </row>
    <row r="100" spans="1:11" ht="22.9" customHeight="1" x14ac:dyDescent="0.2">
      <c r="A100" s="234" t="s">
        <v>201</v>
      </c>
      <c r="B100" s="234"/>
      <c r="C100" s="234"/>
      <c r="D100" s="234"/>
      <c r="E100" s="234"/>
      <c r="F100" s="234"/>
      <c r="G100" s="20">
        <v>213</v>
      </c>
      <c r="H100" s="39">
        <f>H90-H99</f>
        <v>32263660</v>
      </c>
      <c r="I100" s="39">
        <f>I90-I99</f>
        <v>10754553</v>
      </c>
      <c r="J100" s="39">
        <f>J90-J99</f>
        <v>32263660</v>
      </c>
      <c r="K100" s="39">
        <f>K90-K99</f>
        <v>10754554</v>
      </c>
    </row>
    <row r="101" spans="1:11" x14ac:dyDescent="0.2">
      <c r="A101" s="234" t="s">
        <v>202</v>
      </c>
      <c r="B101" s="234"/>
      <c r="C101" s="234"/>
      <c r="D101" s="234"/>
      <c r="E101" s="234"/>
      <c r="F101" s="234"/>
      <c r="G101" s="20">
        <v>214</v>
      </c>
      <c r="H101" s="39">
        <f>H89+H100</f>
        <v>66970620</v>
      </c>
      <c r="I101" s="39">
        <f>I89+I100</f>
        <v>111910014</v>
      </c>
      <c r="J101" s="39">
        <f>J89+J100</f>
        <v>83183178</v>
      </c>
      <c r="K101" s="39">
        <f>K89+K100</f>
        <v>121805322</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9">
        <f>H104+H105</f>
        <v>66970620</v>
      </c>
      <c r="I103" s="39">
        <f>I104+I105</f>
        <v>111910014</v>
      </c>
      <c r="J103" s="39">
        <f>J104+J105</f>
        <v>83183178</v>
      </c>
      <c r="K103" s="39">
        <f>K104+K105</f>
        <v>121805322</v>
      </c>
    </row>
    <row r="104" spans="1:11" x14ac:dyDescent="0.2">
      <c r="A104" s="210" t="s">
        <v>117</v>
      </c>
      <c r="B104" s="210"/>
      <c r="C104" s="210"/>
      <c r="D104" s="210"/>
      <c r="E104" s="210"/>
      <c r="F104" s="210"/>
      <c r="G104" s="15">
        <v>216</v>
      </c>
      <c r="H104" s="40">
        <f>H101-H105</f>
        <v>63435246</v>
      </c>
      <c r="I104" s="40">
        <f>I101-I105</f>
        <v>107784717</v>
      </c>
      <c r="J104" s="40">
        <f>J101-J105</f>
        <v>79686312</v>
      </c>
      <c r="K104" s="40">
        <f>K101-K105</f>
        <v>118838147</v>
      </c>
    </row>
    <row r="105" spans="1:11" x14ac:dyDescent="0.2">
      <c r="A105" s="210" t="s">
        <v>205</v>
      </c>
      <c r="B105" s="210"/>
      <c r="C105" s="210"/>
      <c r="D105" s="210"/>
      <c r="E105" s="210"/>
      <c r="F105" s="210"/>
      <c r="G105" s="15">
        <v>217</v>
      </c>
      <c r="H105" s="40">
        <v>3535374</v>
      </c>
      <c r="I105" s="40">
        <v>4125297</v>
      </c>
      <c r="J105" s="40">
        <v>3496866</v>
      </c>
      <c r="K105" s="40">
        <v>2967175</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 zoomScaleNormal="100" zoomScaleSheetLayoutView="100" workbookViewId="0">
      <selection activeCell="I5" sqref="I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5" t="s">
        <v>206</v>
      </c>
      <c r="B1" s="236"/>
      <c r="C1" s="236"/>
      <c r="D1" s="236"/>
      <c r="E1" s="236"/>
      <c r="F1" s="236"/>
      <c r="G1" s="236"/>
      <c r="H1" s="236"/>
      <c r="I1" s="236"/>
    </row>
    <row r="2" spans="1:9" x14ac:dyDescent="0.2">
      <c r="A2" s="227" t="s">
        <v>453</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447</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34706960</v>
      </c>
      <c r="I8" s="43">
        <v>50919518</v>
      </c>
    </row>
    <row r="9" spans="1:9" ht="12.75" customHeight="1" x14ac:dyDescent="0.2">
      <c r="A9" s="249" t="s">
        <v>211</v>
      </c>
      <c r="B9" s="250"/>
      <c r="C9" s="250"/>
      <c r="D9" s="250"/>
      <c r="E9" s="250"/>
      <c r="F9" s="251"/>
      <c r="G9" s="25">
        <v>2</v>
      </c>
      <c r="H9" s="44">
        <f>H10+H11+H12+H13+H14+H15+H16+H17</f>
        <v>95993789</v>
      </c>
      <c r="I9" s="44">
        <f>I10+I11+I12+I13+I14+I15+I16+I17</f>
        <v>102118397</v>
      </c>
    </row>
    <row r="10" spans="1:9" ht="12.75" customHeight="1" x14ac:dyDescent="0.2">
      <c r="A10" s="241" t="s">
        <v>212</v>
      </c>
      <c r="B10" s="242"/>
      <c r="C10" s="242"/>
      <c r="D10" s="242"/>
      <c r="E10" s="242"/>
      <c r="F10" s="243"/>
      <c r="G10" s="26">
        <v>3</v>
      </c>
      <c r="H10" s="45">
        <v>95993789</v>
      </c>
      <c r="I10" s="45">
        <v>102118397</v>
      </c>
    </row>
    <row r="11" spans="1:9" ht="22.15" customHeight="1" x14ac:dyDescent="0.2">
      <c r="A11" s="241" t="s">
        <v>213</v>
      </c>
      <c r="B11" s="242"/>
      <c r="C11" s="242"/>
      <c r="D11" s="242"/>
      <c r="E11" s="242"/>
      <c r="F11" s="243"/>
      <c r="G11" s="26">
        <v>4</v>
      </c>
      <c r="H11" s="45">
        <v>0</v>
      </c>
      <c r="I11" s="45">
        <v>0</v>
      </c>
    </row>
    <row r="12" spans="1:9" ht="23.45" customHeight="1" x14ac:dyDescent="0.2">
      <c r="A12" s="241" t="s">
        <v>214</v>
      </c>
      <c r="B12" s="242"/>
      <c r="C12" s="242"/>
      <c r="D12" s="242"/>
      <c r="E12" s="242"/>
      <c r="F12" s="243"/>
      <c r="G12" s="26">
        <v>5</v>
      </c>
      <c r="H12" s="45">
        <v>0</v>
      </c>
      <c r="I12" s="45">
        <v>0</v>
      </c>
    </row>
    <row r="13" spans="1:9" ht="12.75" customHeight="1" x14ac:dyDescent="0.2">
      <c r="A13" s="241" t="s">
        <v>215</v>
      </c>
      <c r="B13" s="242"/>
      <c r="C13" s="242"/>
      <c r="D13" s="242"/>
      <c r="E13" s="242"/>
      <c r="F13" s="243"/>
      <c r="G13" s="26">
        <v>6</v>
      </c>
      <c r="H13" s="45">
        <v>0</v>
      </c>
      <c r="I13" s="45">
        <v>0</v>
      </c>
    </row>
    <row r="14" spans="1:9" ht="12.75" customHeight="1" x14ac:dyDescent="0.2">
      <c r="A14" s="241" t="s">
        <v>216</v>
      </c>
      <c r="B14" s="242"/>
      <c r="C14" s="242"/>
      <c r="D14" s="242"/>
      <c r="E14" s="242"/>
      <c r="F14" s="243"/>
      <c r="G14" s="26">
        <v>7</v>
      </c>
      <c r="H14" s="45">
        <v>0</v>
      </c>
      <c r="I14" s="45">
        <v>0</v>
      </c>
    </row>
    <row r="15" spans="1:9" ht="12.75" customHeight="1" x14ac:dyDescent="0.2">
      <c r="A15" s="241" t="s">
        <v>217</v>
      </c>
      <c r="B15" s="242"/>
      <c r="C15" s="242"/>
      <c r="D15" s="242"/>
      <c r="E15" s="242"/>
      <c r="F15" s="243"/>
      <c r="G15" s="26">
        <v>8</v>
      </c>
      <c r="H15" s="45">
        <v>0</v>
      </c>
      <c r="I15" s="45">
        <v>0</v>
      </c>
    </row>
    <row r="16" spans="1:9" ht="12.75" customHeight="1" x14ac:dyDescent="0.2">
      <c r="A16" s="241" t="s">
        <v>218</v>
      </c>
      <c r="B16" s="242"/>
      <c r="C16" s="242"/>
      <c r="D16" s="242"/>
      <c r="E16" s="242"/>
      <c r="F16" s="243"/>
      <c r="G16" s="26">
        <v>9</v>
      </c>
      <c r="H16" s="45">
        <v>0</v>
      </c>
      <c r="I16" s="45">
        <v>0</v>
      </c>
    </row>
    <row r="17" spans="1:9" ht="25.15" customHeight="1" x14ac:dyDescent="0.2">
      <c r="A17" s="241" t="s">
        <v>219</v>
      </c>
      <c r="B17" s="242"/>
      <c r="C17" s="242"/>
      <c r="D17" s="242"/>
      <c r="E17" s="242"/>
      <c r="F17" s="243"/>
      <c r="G17" s="26">
        <v>10</v>
      </c>
      <c r="H17" s="45">
        <v>0</v>
      </c>
      <c r="I17" s="45">
        <v>0</v>
      </c>
    </row>
    <row r="18" spans="1:9" ht="28.15" customHeight="1" x14ac:dyDescent="0.2">
      <c r="A18" s="246" t="s">
        <v>390</v>
      </c>
      <c r="B18" s="247"/>
      <c r="C18" s="247"/>
      <c r="D18" s="247"/>
      <c r="E18" s="247"/>
      <c r="F18" s="248"/>
      <c r="G18" s="25">
        <v>11</v>
      </c>
      <c r="H18" s="44">
        <f>H8+H9</f>
        <v>130700749</v>
      </c>
      <c r="I18" s="44">
        <f>I8+I9</f>
        <v>153037915</v>
      </c>
    </row>
    <row r="19" spans="1:9" ht="12.75" customHeight="1" x14ac:dyDescent="0.2">
      <c r="A19" s="249" t="s">
        <v>220</v>
      </c>
      <c r="B19" s="250"/>
      <c r="C19" s="250"/>
      <c r="D19" s="250"/>
      <c r="E19" s="250"/>
      <c r="F19" s="251"/>
      <c r="G19" s="25">
        <v>12</v>
      </c>
      <c r="H19" s="44">
        <f>H20+H21+H22+H23</f>
        <v>-3825104</v>
      </c>
      <c r="I19" s="44">
        <f>I20+I21+I22+I23</f>
        <v>-21101730</v>
      </c>
    </row>
    <row r="20" spans="1:9" ht="12.75" customHeight="1" x14ac:dyDescent="0.2">
      <c r="A20" s="241" t="s">
        <v>221</v>
      </c>
      <c r="B20" s="242"/>
      <c r="C20" s="242"/>
      <c r="D20" s="242"/>
      <c r="E20" s="242"/>
      <c r="F20" s="243"/>
      <c r="G20" s="26">
        <v>13</v>
      </c>
      <c r="H20" s="45">
        <v>20160135</v>
      </c>
      <c r="I20" s="45">
        <v>22149466</v>
      </c>
    </row>
    <row r="21" spans="1:9" ht="12.75" customHeight="1" x14ac:dyDescent="0.2">
      <c r="A21" s="241" t="s">
        <v>222</v>
      </c>
      <c r="B21" s="242"/>
      <c r="C21" s="242"/>
      <c r="D21" s="242"/>
      <c r="E21" s="242"/>
      <c r="F21" s="243"/>
      <c r="G21" s="26">
        <v>14</v>
      </c>
      <c r="H21" s="45">
        <v>14544131</v>
      </c>
      <c r="I21" s="45">
        <v>-35863485</v>
      </c>
    </row>
    <row r="22" spans="1:9" ht="12.75" customHeight="1" x14ac:dyDescent="0.2">
      <c r="A22" s="241" t="s">
        <v>223</v>
      </c>
      <c r="B22" s="242"/>
      <c r="C22" s="242"/>
      <c r="D22" s="242"/>
      <c r="E22" s="242"/>
      <c r="F22" s="243"/>
      <c r="G22" s="26">
        <v>15</v>
      </c>
      <c r="H22" s="45">
        <v>-3339533</v>
      </c>
      <c r="I22" s="45">
        <v>-3000459</v>
      </c>
    </row>
    <row r="23" spans="1:9" ht="12.75" customHeight="1" x14ac:dyDescent="0.2">
      <c r="A23" s="241" t="s">
        <v>224</v>
      </c>
      <c r="B23" s="242"/>
      <c r="C23" s="242"/>
      <c r="D23" s="242"/>
      <c r="E23" s="242"/>
      <c r="F23" s="243"/>
      <c r="G23" s="26">
        <v>16</v>
      </c>
      <c r="H23" s="45">
        <v>-35189837</v>
      </c>
      <c r="I23" s="45">
        <v>-4387252</v>
      </c>
    </row>
    <row r="24" spans="1:9" ht="12.75" customHeight="1" x14ac:dyDescent="0.2">
      <c r="A24" s="246" t="s">
        <v>225</v>
      </c>
      <c r="B24" s="247"/>
      <c r="C24" s="247"/>
      <c r="D24" s="247"/>
      <c r="E24" s="247"/>
      <c r="F24" s="248"/>
      <c r="G24" s="25">
        <v>17</v>
      </c>
      <c r="H24" s="44">
        <f>H18+H19</f>
        <v>126875645</v>
      </c>
      <c r="I24" s="44">
        <f>I18+I19</f>
        <v>131936185</v>
      </c>
    </row>
    <row r="25" spans="1:9" ht="12.75" customHeight="1" x14ac:dyDescent="0.2">
      <c r="A25" s="237" t="s">
        <v>226</v>
      </c>
      <c r="B25" s="238"/>
      <c r="C25" s="238"/>
      <c r="D25" s="238"/>
      <c r="E25" s="238"/>
      <c r="F25" s="239"/>
      <c r="G25" s="26">
        <v>18</v>
      </c>
      <c r="H25" s="45">
        <v>0</v>
      </c>
      <c r="I25" s="45">
        <v>0</v>
      </c>
    </row>
    <row r="26" spans="1:9" ht="12.75" customHeight="1" x14ac:dyDescent="0.2">
      <c r="A26" s="237" t="s">
        <v>227</v>
      </c>
      <c r="B26" s="238"/>
      <c r="C26" s="238"/>
      <c r="D26" s="238"/>
      <c r="E26" s="238"/>
      <c r="F26" s="239"/>
      <c r="G26" s="26">
        <v>19</v>
      </c>
      <c r="H26" s="45">
        <v>0</v>
      </c>
      <c r="I26" s="45">
        <v>0</v>
      </c>
    </row>
    <row r="27" spans="1:9" ht="25.9" customHeight="1" x14ac:dyDescent="0.2">
      <c r="A27" s="264" t="s">
        <v>228</v>
      </c>
      <c r="B27" s="265"/>
      <c r="C27" s="265"/>
      <c r="D27" s="265"/>
      <c r="E27" s="265"/>
      <c r="F27" s="266"/>
      <c r="G27" s="27">
        <v>20</v>
      </c>
      <c r="H27" s="46">
        <f>H24+H25+H26</f>
        <v>126875645</v>
      </c>
      <c r="I27" s="46">
        <f>I24+I25+I26</f>
        <v>131936185</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0</v>
      </c>
      <c r="I29" s="47">
        <v>0</v>
      </c>
    </row>
    <row r="30" spans="1:9" ht="12.75" customHeight="1" x14ac:dyDescent="0.2">
      <c r="A30" s="237" t="s">
        <v>231</v>
      </c>
      <c r="B30" s="238"/>
      <c r="C30" s="238"/>
      <c r="D30" s="238"/>
      <c r="E30" s="238"/>
      <c r="F30" s="239"/>
      <c r="G30" s="26">
        <v>22</v>
      </c>
      <c r="H30" s="48">
        <v>0</v>
      </c>
      <c r="I30" s="48">
        <v>0</v>
      </c>
    </row>
    <row r="31" spans="1:9" ht="12.75" customHeight="1" x14ac:dyDescent="0.2">
      <c r="A31" s="237" t="s">
        <v>232</v>
      </c>
      <c r="B31" s="238"/>
      <c r="C31" s="238"/>
      <c r="D31" s="238"/>
      <c r="E31" s="238"/>
      <c r="F31" s="239"/>
      <c r="G31" s="26">
        <v>23</v>
      </c>
      <c r="H31" s="48">
        <v>0</v>
      </c>
      <c r="I31" s="48">
        <v>0</v>
      </c>
    </row>
    <row r="32" spans="1:9" ht="12.75" customHeight="1" x14ac:dyDescent="0.2">
      <c r="A32" s="237" t="s">
        <v>233</v>
      </c>
      <c r="B32" s="238"/>
      <c r="C32" s="238"/>
      <c r="D32" s="238"/>
      <c r="E32" s="238"/>
      <c r="F32" s="239"/>
      <c r="G32" s="26">
        <v>24</v>
      </c>
      <c r="H32" s="48">
        <v>0</v>
      </c>
      <c r="I32" s="48">
        <v>0</v>
      </c>
    </row>
    <row r="33" spans="1:9" ht="12.75" customHeight="1" x14ac:dyDescent="0.2">
      <c r="A33" s="237" t="s">
        <v>234</v>
      </c>
      <c r="B33" s="238"/>
      <c r="C33" s="238"/>
      <c r="D33" s="238"/>
      <c r="E33" s="238"/>
      <c r="F33" s="239"/>
      <c r="G33" s="26">
        <v>25</v>
      </c>
      <c r="H33" s="48">
        <v>0</v>
      </c>
      <c r="I33" s="48">
        <v>0</v>
      </c>
    </row>
    <row r="34" spans="1:9" ht="12.75" customHeight="1" x14ac:dyDescent="0.2">
      <c r="A34" s="237" t="s">
        <v>235</v>
      </c>
      <c r="B34" s="238"/>
      <c r="C34" s="238"/>
      <c r="D34" s="238"/>
      <c r="E34" s="238"/>
      <c r="F34" s="239"/>
      <c r="G34" s="26">
        <v>26</v>
      </c>
      <c r="H34" s="48">
        <v>0</v>
      </c>
      <c r="I34" s="48">
        <v>0</v>
      </c>
    </row>
    <row r="35" spans="1:9" ht="26.45" customHeight="1" x14ac:dyDescent="0.2">
      <c r="A35" s="246" t="s">
        <v>236</v>
      </c>
      <c r="B35" s="247"/>
      <c r="C35" s="247"/>
      <c r="D35" s="247"/>
      <c r="E35" s="247"/>
      <c r="F35" s="248"/>
      <c r="G35" s="25">
        <v>27</v>
      </c>
      <c r="H35" s="49">
        <f>H29+H30+H31+H32+H33+H34</f>
        <v>0</v>
      </c>
      <c r="I35" s="49">
        <f>I29+I30+I31+I32+I33+I34</f>
        <v>0</v>
      </c>
    </row>
    <row r="36" spans="1:9" ht="22.9" customHeight="1" x14ac:dyDescent="0.2">
      <c r="A36" s="237" t="s">
        <v>237</v>
      </c>
      <c r="B36" s="238"/>
      <c r="C36" s="238"/>
      <c r="D36" s="238"/>
      <c r="E36" s="238"/>
      <c r="F36" s="239"/>
      <c r="G36" s="26">
        <v>28</v>
      </c>
      <c r="H36" s="48">
        <v>-139120971</v>
      </c>
      <c r="I36" s="48">
        <v>-65087574</v>
      </c>
    </row>
    <row r="37" spans="1:9" ht="12.75" customHeight="1" x14ac:dyDescent="0.2">
      <c r="A37" s="237" t="s">
        <v>238</v>
      </c>
      <c r="B37" s="238"/>
      <c r="C37" s="238"/>
      <c r="D37" s="238"/>
      <c r="E37" s="238"/>
      <c r="F37" s="239"/>
      <c r="G37" s="26">
        <v>29</v>
      </c>
      <c r="H37" s="48">
        <v>0</v>
      </c>
      <c r="I37" s="48">
        <v>0</v>
      </c>
    </row>
    <row r="38" spans="1:9" ht="12.75" customHeight="1" x14ac:dyDescent="0.2">
      <c r="A38" s="237" t="s">
        <v>239</v>
      </c>
      <c r="B38" s="238"/>
      <c r="C38" s="238"/>
      <c r="D38" s="238"/>
      <c r="E38" s="238"/>
      <c r="F38" s="239"/>
      <c r="G38" s="26">
        <v>30</v>
      </c>
      <c r="H38" s="48">
        <v>0</v>
      </c>
      <c r="I38" s="48">
        <v>0</v>
      </c>
    </row>
    <row r="39" spans="1:9" ht="12.75" customHeight="1" x14ac:dyDescent="0.2">
      <c r="A39" s="237" t="s">
        <v>240</v>
      </c>
      <c r="B39" s="238"/>
      <c r="C39" s="238"/>
      <c r="D39" s="238"/>
      <c r="E39" s="238"/>
      <c r="F39" s="239"/>
      <c r="G39" s="26">
        <v>31</v>
      </c>
      <c r="H39" s="48">
        <v>0</v>
      </c>
      <c r="I39" s="48">
        <v>0</v>
      </c>
    </row>
    <row r="40" spans="1:9" ht="12.75" customHeight="1" x14ac:dyDescent="0.2">
      <c r="A40" s="237" t="s">
        <v>241</v>
      </c>
      <c r="B40" s="238"/>
      <c r="C40" s="238"/>
      <c r="D40" s="238"/>
      <c r="E40" s="238"/>
      <c r="F40" s="239"/>
      <c r="G40" s="26">
        <v>32</v>
      </c>
      <c r="H40" s="48">
        <v>-7024282</v>
      </c>
      <c r="I40" s="48">
        <v>-4895021</v>
      </c>
    </row>
    <row r="41" spans="1:9" ht="24" customHeight="1" x14ac:dyDescent="0.2">
      <c r="A41" s="246" t="s">
        <v>242</v>
      </c>
      <c r="B41" s="247"/>
      <c r="C41" s="247"/>
      <c r="D41" s="247"/>
      <c r="E41" s="247"/>
      <c r="F41" s="248"/>
      <c r="G41" s="25">
        <v>33</v>
      </c>
      <c r="H41" s="49">
        <f>H36+H37+H38+H39+H40</f>
        <v>-146145253</v>
      </c>
      <c r="I41" s="49">
        <f>I36+I37+I38+I39+I40</f>
        <v>-69982595</v>
      </c>
    </row>
    <row r="42" spans="1:9" ht="29.45" customHeight="1" x14ac:dyDescent="0.2">
      <c r="A42" s="264" t="s">
        <v>243</v>
      </c>
      <c r="B42" s="265"/>
      <c r="C42" s="265"/>
      <c r="D42" s="265"/>
      <c r="E42" s="265"/>
      <c r="F42" s="266"/>
      <c r="G42" s="27">
        <v>34</v>
      </c>
      <c r="H42" s="50">
        <f>H35+H41</f>
        <v>-146145253</v>
      </c>
      <c r="I42" s="50">
        <f>I35+I41</f>
        <v>-69982595</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0</v>
      </c>
      <c r="I44" s="47">
        <v>0</v>
      </c>
    </row>
    <row r="45" spans="1:9" ht="25.15" customHeight="1" x14ac:dyDescent="0.2">
      <c r="A45" s="237" t="s">
        <v>246</v>
      </c>
      <c r="B45" s="238"/>
      <c r="C45" s="238"/>
      <c r="D45" s="238"/>
      <c r="E45" s="238"/>
      <c r="F45" s="239"/>
      <c r="G45" s="26">
        <v>36</v>
      </c>
      <c r="H45" s="48">
        <v>0</v>
      </c>
      <c r="I45" s="48">
        <v>0</v>
      </c>
    </row>
    <row r="46" spans="1:9" ht="12.75" customHeight="1" x14ac:dyDescent="0.2">
      <c r="A46" s="237" t="s">
        <v>247</v>
      </c>
      <c r="B46" s="238"/>
      <c r="C46" s="238"/>
      <c r="D46" s="238"/>
      <c r="E46" s="238"/>
      <c r="F46" s="239"/>
      <c r="G46" s="26">
        <v>37</v>
      </c>
      <c r="H46" s="48">
        <v>99992941</v>
      </c>
      <c r="I46" s="48">
        <v>26411975</v>
      </c>
    </row>
    <row r="47" spans="1:9" ht="12.75" customHeight="1" x14ac:dyDescent="0.2">
      <c r="A47" s="237" t="s">
        <v>248</v>
      </c>
      <c r="B47" s="238"/>
      <c r="C47" s="238"/>
      <c r="D47" s="238"/>
      <c r="E47" s="238"/>
      <c r="F47" s="239"/>
      <c r="G47" s="26">
        <v>38</v>
      </c>
      <c r="H47" s="48">
        <v>0</v>
      </c>
      <c r="I47" s="48">
        <v>0</v>
      </c>
    </row>
    <row r="48" spans="1:9" ht="22.15" customHeight="1" x14ac:dyDescent="0.2">
      <c r="A48" s="246" t="s">
        <v>249</v>
      </c>
      <c r="B48" s="247"/>
      <c r="C48" s="247"/>
      <c r="D48" s="247"/>
      <c r="E48" s="247"/>
      <c r="F48" s="248"/>
      <c r="G48" s="25">
        <v>39</v>
      </c>
      <c r="H48" s="49">
        <f>H44+H45+H46+H47</f>
        <v>99992941</v>
      </c>
      <c r="I48" s="49">
        <f>I44+I45+I46+I47</f>
        <v>26411975</v>
      </c>
    </row>
    <row r="49" spans="1:9" ht="24.6" customHeight="1" x14ac:dyDescent="0.2">
      <c r="A49" s="237" t="s">
        <v>389</v>
      </c>
      <c r="B49" s="238"/>
      <c r="C49" s="238"/>
      <c r="D49" s="238"/>
      <c r="E49" s="238"/>
      <c r="F49" s="239"/>
      <c r="G49" s="26">
        <v>40</v>
      </c>
      <c r="H49" s="48">
        <v>-38368094</v>
      </c>
      <c r="I49" s="48">
        <v>-56543250</v>
      </c>
    </row>
    <row r="50" spans="1:9" ht="12.75" customHeight="1" x14ac:dyDescent="0.2">
      <c r="A50" s="237" t="s">
        <v>250</v>
      </c>
      <c r="B50" s="238"/>
      <c r="C50" s="238"/>
      <c r="D50" s="238"/>
      <c r="E50" s="238"/>
      <c r="F50" s="239"/>
      <c r="G50" s="26">
        <v>41</v>
      </c>
      <c r="H50" s="48">
        <v>0</v>
      </c>
      <c r="I50" s="48">
        <v>0</v>
      </c>
    </row>
    <row r="51" spans="1:9" ht="12.75" customHeight="1" x14ac:dyDescent="0.2">
      <c r="A51" s="237" t="s">
        <v>251</v>
      </c>
      <c r="B51" s="238"/>
      <c r="C51" s="238"/>
      <c r="D51" s="238"/>
      <c r="E51" s="238"/>
      <c r="F51" s="239"/>
      <c r="G51" s="26">
        <v>42</v>
      </c>
      <c r="H51" s="48">
        <v>0</v>
      </c>
      <c r="I51" s="48">
        <v>0</v>
      </c>
    </row>
    <row r="52" spans="1:9" ht="22.9" customHeight="1" x14ac:dyDescent="0.2">
      <c r="A52" s="237" t="s">
        <v>252</v>
      </c>
      <c r="B52" s="238"/>
      <c r="C52" s="238"/>
      <c r="D52" s="238"/>
      <c r="E52" s="238"/>
      <c r="F52" s="239"/>
      <c r="G52" s="26">
        <v>43</v>
      </c>
      <c r="H52" s="48">
        <v>0</v>
      </c>
      <c r="I52" s="48">
        <v>0</v>
      </c>
    </row>
    <row r="53" spans="1:9" ht="12.75" customHeight="1" x14ac:dyDescent="0.2">
      <c r="A53" s="237" t="s">
        <v>253</v>
      </c>
      <c r="B53" s="238"/>
      <c r="C53" s="238"/>
      <c r="D53" s="238"/>
      <c r="E53" s="238"/>
      <c r="F53" s="239"/>
      <c r="G53" s="26">
        <v>44</v>
      </c>
      <c r="H53" s="48">
        <v>0</v>
      </c>
      <c r="I53" s="48">
        <v>0</v>
      </c>
    </row>
    <row r="54" spans="1:9" ht="30.6" customHeight="1" x14ac:dyDescent="0.2">
      <c r="A54" s="246" t="s">
        <v>254</v>
      </c>
      <c r="B54" s="247"/>
      <c r="C54" s="247"/>
      <c r="D54" s="247"/>
      <c r="E54" s="247"/>
      <c r="F54" s="248"/>
      <c r="G54" s="25">
        <v>45</v>
      </c>
      <c r="H54" s="49">
        <f>H49+H50+H51+H52+H53</f>
        <v>-38368094</v>
      </c>
      <c r="I54" s="49">
        <f>I49+I50+I51+I52+I53</f>
        <v>-56543250</v>
      </c>
    </row>
    <row r="55" spans="1:9" ht="29.45" customHeight="1" x14ac:dyDescent="0.2">
      <c r="A55" s="267" t="s">
        <v>255</v>
      </c>
      <c r="B55" s="268"/>
      <c r="C55" s="268"/>
      <c r="D55" s="268"/>
      <c r="E55" s="268"/>
      <c r="F55" s="269"/>
      <c r="G55" s="25">
        <v>46</v>
      </c>
      <c r="H55" s="49">
        <f>H48+H54</f>
        <v>61624847</v>
      </c>
      <c r="I55" s="49">
        <f>I48+I54</f>
        <v>-30131275</v>
      </c>
    </row>
    <row r="56" spans="1:9" x14ac:dyDescent="0.2">
      <c r="A56" s="237" t="s">
        <v>256</v>
      </c>
      <c r="B56" s="238"/>
      <c r="C56" s="238"/>
      <c r="D56" s="238"/>
      <c r="E56" s="238"/>
      <c r="F56" s="239"/>
      <c r="G56" s="26">
        <v>47</v>
      </c>
      <c r="H56" s="48">
        <v>0</v>
      </c>
      <c r="I56" s="48">
        <v>0</v>
      </c>
    </row>
    <row r="57" spans="1:9" ht="26.45" customHeight="1" x14ac:dyDescent="0.2">
      <c r="A57" s="267" t="s">
        <v>257</v>
      </c>
      <c r="B57" s="268"/>
      <c r="C57" s="268"/>
      <c r="D57" s="268"/>
      <c r="E57" s="268"/>
      <c r="F57" s="269"/>
      <c r="G57" s="25">
        <v>48</v>
      </c>
      <c r="H57" s="49">
        <f>H27+H42+H55+H56</f>
        <v>42355239</v>
      </c>
      <c r="I57" s="49">
        <f>I27+I42+I55+I56</f>
        <v>31822315</v>
      </c>
    </row>
    <row r="58" spans="1:9" x14ac:dyDescent="0.2">
      <c r="A58" s="270" t="s">
        <v>258</v>
      </c>
      <c r="B58" s="271"/>
      <c r="C58" s="271"/>
      <c r="D58" s="271"/>
      <c r="E58" s="271"/>
      <c r="F58" s="272"/>
      <c r="G58" s="26">
        <v>49</v>
      </c>
      <c r="H58" s="48">
        <v>5270983</v>
      </c>
      <c r="I58" s="48">
        <v>13220299</v>
      </c>
    </row>
    <row r="59" spans="1:9" ht="31.15" customHeight="1" x14ac:dyDescent="0.2">
      <c r="A59" s="264" t="s">
        <v>259</v>
      </c>
      <c r="B59" s="265"/>
      <c r="C59" s="265"/>
      <c r="D59" s="265"/>
      <c r="E59" s="265"/>
      <c r="F59" s="266"/>
      <c r="G59" s="27">
        <v>50</v>
      </c>
      <c r="H59" s="50">
        <f>H57+H58</f>
        <v>47626222</v>
      </c>
      <c r="I59" s="50">
        <f>I57+I58</f>
        <v>45042614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4" sqref="I4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446</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447</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B1" zoomScale="80" zoomScaleNormal="100" zoomScaleSheetLayoutView="80" workbookViewId="0">
      <pane ySplit="5" topLeftCell="A32" activePane="bottomLeft" state="frozen"/>
      <selection pane="bottomLeft" activeCell="S57" sqref="S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43466</v>
      </c>
      <c r="F2" s="4" t="s">
        <v>0</v>
      </c>
      <c r="G2" s="10">
        <v>43738</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185315700</v>
      </c>
      <c r="I7" s="65">
        <v>8630224</v>
      </c>
      <c r="J7" s="65">
        <v>9593340</v>
      </c>
      <c r="K7" s="65">
        <v>21461614</v>
      </c>
      <c r="L7" s="65">
        <v>21461614</v>
      </c>
      <c r="M7" s="65">
        <v>0</v>
      </c>
      <c r="N7" s="65">
        <v>4077590</v>
      </c>
      <c r="O7" s="65">
        <v>533309265</v>
      </c>
      <c r="P7" s="65">
        <v>0</v>
      </c>
      <c r="Q7" s="65">
        <v>0</v>
      </c>
      <c r="R7" s="65">
        <v>0</v>
      </c>
      <c r="S7" s="65">
        <v>86853579</v>
      </c>
      <c r="T7" s="65">
        <v>-39131896</v>
      </c>
      <c r="U7" s="66">
        <f>H7+I7+J7+K7-L7+M7+N7+O7+P7+Q7+R7+S7+T7</f>
        <v>788647802</v>
      </c>
      <c r="V7" s="65">
        <v>4804502</v>
      </c>
      <c r="W7" s="66">
        <f>U7+V7</f>
        <v>793452304</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185315700</v>
      </c>
      <c r="I10" s="66">
        <f t="shared" ref="I10:W10" si="2">I7+I8+I9</f>
        <v>8630224</v>
      </c>
      <c r="J10" s="66">
        <f t="shared" si="2"/>
        <v>9593340</v>
      </c>
      <c r="K10" s="66">
        <f>K7+K8+K9</f>
        <v>21461614</v>
      </c>
      <c r="L10" s="66">
        <f t="shared" si="2"/>
        <v>21461614</v>
      </c>
      <c r="M10" s="66">
        <f t="shared" si="2"/>
        <v>0</v>
      </c>
      <c r="N10" s="66">
        <f t="shared" si="2"/>
        <v>4077590</v>
      </c>
      <c r="O10" s="66">
        <f t="shared" si="2"/>
        <v>533309265</v>
      </c>
      <c r="P10" s="66">
        <f t="shared" si="2"/>
        <v>0</v>
      </c>
      <c r="Q10" s="66">
        <f t="shared" si="2"/>
        <v>0</v>
      </c>
      <c r="R10" s="66">
        <f t="shared" si="2"/>
        <v>0</v>
      </c>
      <c r="S10" s="66">
        <f t="shared" si="2"/>
        <v>86853579</v>
      </c>
      <c r="T10" s="66">
        <f t="shared" si="2"/>
        <v>-39131896</v>
      </c>
      <c r="U10" s="66">
        <f t="shared" si="2"/>
        <v>788647802</v>
      </c>
      <c r="V10" s="66">
        <f t="shared" si="2"/>
        <v>4804502</v>
      </c>
      <c r="W10" s="66">
        <f t="shared" si="2"/>
        <v>793452304</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-38527887</v>
      </c>
      <c r="U11" s="66">
        <f>H11+I11+J11+K11-L11+M11+N11+O11+P11+Q11+R11+S11+T11</f>
        <v>-38527887</v>
      </c>
      <c r="V11" s="65">
        <v>511489</v>
      </c>
      <c r="W11" s="66">
        <f t="shared" ref="W11:W28" si="3">U11+V11</f>
        <v>-38016398</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-35274935</v>
      </c>
      <c r="P13" s="67">
        <v>0</v>
      </c>
      <c r="Q13" s="67">
        <v>0</v>
      </c>
      <c r="R13" s="67">
        <v>0</v>
      </c>
      <c r="S13" s="65">
        <v>35274935</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7743280</v>
      </c>
      <c r="T19" s="65">
        <v>0</v>
      </c>
      <c r="U19" s="66">
        <f t="shared" si="4"/>
        <v>7743280</v>
      </c>
      <c r="V19" s="65">
        <v>0</v>
      </c>
      <c r="W19" s="66">
        <f t="shared" si="3"/>
        <v>7743280</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0</v>
      </c>
      <c r="J27" s="65">
        <v>0</v>
      </c>
      <c r="K27" s="65">
        <v>0</v>
      </c>
      <c r="L27" s="65">
        <v>0</v>
      </c>
      <c r="M27" s="65">
        <v>0</v>
      </c>
      <c r="N27" s="65">
        <v>774755</v>
      </c>
      <c r="O27" s="65">
        <v>0</v>
      </c>
      <c r="P27" s="65">
        <v>0</v>
      </c>
      <c r="Q27" s="65">
        <v>0</v>
      </c>
      <c r="R27" s="65">
        <v>0</v>
      </c>
      <c r="S27" s="65">
        <v>-39131896</v>
      </c>
      <c r="T27" s="65">
        <v>39131896</v>
      </c>
      <c r="U27" s="66">
        <f t="shared" si="4"/>
        <v>774755</v>
      </c>
      <c r="V27" s="65">
        <v>-774755</v>
      </c>
      <c r="W27" s="66">
        <f t="shared" si="3"/>
        <v>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4852345</v>
      </c>
      <c r="O29" s="68">
        <f t="shared" si="5"/>
        <v>498034330</v>
      </c>
      <c r="P29" s="68">
        <f t="shared" si="5"/>
        <v>0</v>
      </c>
      <c r="Q29" s="68">
        <f t="shared" si="5"/>
        <v>0</v>
      </c>
      <c r="R29" s="68">
        <f t="shared" si="5"/>
        <v>0</v>
      </c>
      <c r="S29" s="68">
        <f t="shared" si="5"/>
        <v>90739898</v>
      </c>
      <c r="T29" s="68">
        <f t="shared" si="5"/>
        <v>-38527887</v>
      </c>
      <c r="U29" s="68">
        <f t="shared" si="5"/>
        <v>758637950</v>
      </c>
      <c r="V29" s="68">
        <f t="shared" si="5"/>
        <v>4541236</v>
      </c>
      <c r="W29" s="68">
        <f t="shared" si="5"/>
        <v>763179186</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-35274935</v>
      </c>
      <c r="P31" s="66">
        <f t="shared" si="6"/>
        <v>0</v>
      </c>
      <c r="Q31" s="66">
        <f t="shared" si="6"/>
        <v>0</v>
      </c>
      <c r="R31" s="66">
        <f t="shared" si="6"/>
        <v>0</v>
      </c>
      <c r="S31" s="66">
        <f t="shared" si="6"/>
        <v>43018215</v>
      </c>
      <c r="T31" s="66">
        <f t="shared" si="6"/>
        <v>0</v>
      </c>
      <c r="U31" s="66">
        <f t="shared" si="6"/>
        <v>7743280</v>
      </c>
      <c r="V31" s="66">
        <f t="shared" si="6"/>
        <v>0</v>
      </c>
      <c r="W31" s="66">
        <f t="shared" si="6"/>
        <v>7743280</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-35274935</v>
      </c>
      <c r="P32" s="66">
        <f t="shared" si="7"/>
        <v>0</v>
      </c>
      <c r="Q32" s="66">
        <f t="shared" si="7"/>
        <v>0</v>
      </c>
      <c r="R32" s="66">
        <f t="shared" si="7"/>
        <v>0</v>
      </c>
      <c r="S32" s="66">
        <f t="shared" si="7"/>
        <v>43018215</v>
      </c>
      <c r="T32" s="66">
        <f t="shared" si="7"/>
        <v>-38527887</v>
      </c>
      <c r="U32" s="66">
        <f t="shared" si="7"/>
        <v>-30784607</v>
      </c>
      <c r="V32" s="66">
        <f t="shared" si="7"/>
        <v>511489</v>
      </c>
      <c r="W32" s="66">
        <f t="shared" si="7"/>
        <v>-30273118</v>
      </c>
    </row>
    <row r="33" spans="1:23" ht="30.75" customHeight="1" x14ac:dyDescent="0.2">
      <c r="A33" s="311" t="s">
        <v>346</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774755</v>
      </c>
      <c r="O33" s="68">
        <f t="shared" si="8"/>
        <v>0</v>
      </c>
      <c r="P33" s="68">
        <f t="shared" si="8"/>
        <v>0</v>
      </c>
      <c r="Q33" s="68">
        <f t="shared" si="8"/>
        <v>0</v>
      </c>
      <c r="R33" s="68">
        <f t="shared" si="8"/>
        <v>0</v>
      </c>
      <c r="S33" s="68">
        <f t="shared" si="8"/>
        <v>-39131896</v>
      </c>
      <c r="T33" s="68">
        <f t="shared" si="8"/>
        <v>39131896</v>
      </c>
      <c r="U33" s="68">
        <f t="shared" si="8"/>
        <v>774755</v>
      </c>
      <c r="V33" s="68">
        <f t="shared" si="8"/>
        <v>-774755</v>
      </c>
      <c r="W33" s="68">
        <f t="shared" si="8"/>
        <v>0</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f t="shared" ref="H35:T35" si="9">H29</f>
        <v>185315700</v>
      </c>
      <c r="I35" s="65">
        <f t="shared" si="9"/>
        <v>8630224</v>
      </c>
      <c r="J35" s="65">
        <f t="shared" si="9"/>
        <v>9593340</v>
      </c>
      <c r="K35" s="65">
        <f t="shared" si="9"/>
        <v>21461614</v>
      </c>
      <c r="L35" s="65">
        <f t="shared" si="9"/>
        <v>21461614</v>
      </c>
      <c r="M35" s="65">
        <f t="shared" si="9"/>
        <v>0</v>
      </c>
      <c r="N35" s="65">
        <f t="shared" si="9"/>
        <v>4852345</v>
      </c>
      <c r="O35" s="65">
        <f t="shared" si="9"/>
        <v>498034330</v>
      </c>
      <c r="P35" s="65">
        <f t="shared" si="9"/>
        <v>0</v>
      </c>
      <c r="Q35" s="65">
        <f t="shared" si="9"/>
        <v>0</v>
      </c>
      <c r="R35" s="65">
        <f t="shared" si="9"/>
        <v>0</v>
      </c>
      <c r="S35" s="65">
        <f t="shared" si="9"/>
        <v>90739898</v>
      </c>
      <c r="T35" s="65">
        <f t="shared" si="9"/>
        <v>-38527887</v>
      </c>
      <c r="U35" s="69">
        <f t="shared" ref="U35:U37" si="10">H35+I35+J35+K35-L35+M35+N35+O35+P35+Q35+R35+S35+T35</f>
        <v>758637950</v>
      </c>
      <c r="V35" s="65">
        <f>V29</f>
        <v>4541236</v>
      </c>
      <c r="W35" s="69">
        <f t="shared" ref="W35:W37" si="11">U35+V35</f>
        <v>763179186</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6" t="s">
        <v>378</v>
      </c>
      <c r="B38" s="306"/>
      <c r="C38" s="306"/>
      <c r="D38" s="306"/>
      <c r="E38" s="306"/>
      <c r="F38" s="306"/>
      <c r="G38" s="6">
        <v>30</v>
      </c>
      <c r="H38" s="69">
        <f>H35+H36+H37</f>
        <v>185315700</v>
      </c>
      <c r="I38" s="69">
        <f t="shared" ref="I38:W38" si="12">I35+I36+I37</f>
        <v>8630224</v>
      </c>
      <c r="J38" s="69">
        <f t="shared" si="12"/>
        <v>9593340</v>
      </c>
      <c r="K38" s="69">
        <f t="shared" si="12"/>
        <v>21461614</v>
      </c>
      <c r="L38" s="69">
        <f t="shared" si="12"/>
        <v>21461614</v>
      </c>
      <c r="M38" s="69">
        <f t="shared" si="12"/>
        <v>0</v>
      </c>
      <c r="N38" s="69">
        <f t="shared" si="12"/>
        <v>4852345</v>
      </c>
      <c r="O38" s="69">
        <f t="shared" si="12"/>
        <v>498034330</v>
      </c>
      <c r="P38" s="69">
        <f t="shared" si="12"/>
        <v>0</v>
      </c>
      <c r="Q38" s="69">
        <f t="shared" si="12"/>
        <v>0</v>
      </c>
      <c r="R38" s="69">
        <f t="shared" si="12"/>
        <v>0</v>
      </c>
      <c r="S38" s="69">
        <f t="shared" si="12"/>
        <v>90739898</v>
      </c>
      <c r="T38" s="69">
        <f t="shared" si="12"/>
        <v>-38527887</v>
      </c>
      <c r="U38" s="69">
        <f t="shared" si="12"/>
        <v>758637950</v>
      </c>
      <c r="V38" s="69">
        <f t="shared" si="12"/>
        <v>4541236</v>
      </c>
      <c r="W38" s="69">
        <f t="shared" si="12"/>
        <v>763179186</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50919518</v>
      </c>
      <c r="U39" s="69">
        <f t="shared" ref="U39:U56" si="13">H39+I39+J39+K39-L39+M39+N39+O39+P39+Q39+R39+S39+T39</f>
        <v>50919518</v>
      </c>
      <c r="V39" s="65">
        <v>0</v>
      </c>
      <c r="W39" s="69">
        <f t="shared" ref="W39:W56" si="14">U39+V39</f>
        <v>50919518</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-26456202</v>
      </c>
      <c r="P41" s="67">
        <v>0</v>
      </c>
      <c r="Q41" s="67">
        <v>0</v>
      </c>
      <c r="R41" s="67">
        <v>0</v>
      </c>
      <c r="S41" s="65">
        <v>26456202</v>
      </c>
      <c r="T41" s="65">
        <v>0</v>
      </c>
      <c r="U41" s="69">
        <f t="shared" si="13"/>
        <v>0</v>
      </c>
      <c r="V41" s="65">
        <v>0</v>
      </c>
      <c r="W41" s="69">
        <f t="shared" si="14"/>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5807459</v>
      </c>
      <c r="T47" s="65">
        <v>0</v>
      </c>
      <c r="U47" s="69">
        <f t="shared" si="13"/>
        <v>5807459</v>
      </c>
      <c r="V47" s="65">
        <v>0</v>
      </c>
      <c r="W47" s="69">
        <f t="shared" si="14"/>
        <v>5807459</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f>-40035699+1507812</f>
        <v>-38527887</v>
      </c>
      <c r="T55" s="65">
        <f>40035699-1507812</f>
        <v>38527887</v>
      </c>
      <c r="U55" s="69">
        <f t="shared" si="13"/>
        <v>0</v>
      </c>
      <c r="V55" s="65">
        <v>0</v>
      </c>
      <c r="W55" s="69">
        <f t="shared" si="14"/>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5" t="s">
        <v>379</v>
      </c>
      <c r="B57" s="315"/>
      <c r="C57" s="315"/>
      <c r="D57" s="315"/>
      <c r="E57" s="315"/>
      <c r="F57" s="315"/>
      <c r="G57" s="9">
        <v>49</v>
      </c>
      <c r="H57" s="70">
        <f>SUM(H38:H56)</f>
        <v>185315700</v>
      </c>
      <c r="I57" s="70">
        <f t="shared" ref="I57:W57" si="15">SUM(I38:I56)</f>
        <v>8630224</v>
      </c>
      <c r="J57" s="70">
        <f t="shared" si="15"/>
        <v>9593340</v>
      </c>
      <c r="K57" s="70">
        <f t="shared" si="15"/>
        <v>21461614</v>
      </c>
      <c r="L57" s="70">
        <f t="shared" si="15"/>
        <v>21461614</v>
      </c>
      <c r="M57" s="70">
        <f t="shared" si="15"/>
        <v>0</v>
      </c>
      <c r="N57" s="70">
        <f t="shared" si="15"/>
        <v>4852345</v>
      </c>
      <c r="O57" s="70">
        <f t="shared" si="15"/>
        <v>471578128</v>
      </c>
      <c r="P57" s="70">
        <f t="shared" si="15"/>
        <v>0</v>
      </c>
      <c r="Q57" s="70">
        <f t="shared" si="15"/>
        <v>0</v>
      </c>
      <c r="R57" s="70">
        <f t="shared" si="15"/>
        <v>0</v>
      </c>
      <c r="S57" s="70">
        <f t="shared" si="15"/>
        <v>84475672</v>
      </c>
      <c r="T57" s="70">
        <f t="shared" si="15"/>
        <v>50919518</v>
      </c>
      <c r="U57" s="70">
        <f t="shared" si="15"/>
        <v>815364927</v>
      </c>
      <c r="V57" s="70">
        <f t="shared" si="15"/>
        <v>4541236</v>
      </c>
      <c r="W57" s="70">
        <f t="shared" si="15"/>
        <v>819906163</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-26456202</v>
      </c>
      <c r="P59" s="69">
        <f t="shared" si="16"/>
        <v>0</v>
      </c>
      <c r="Q59" s="69">
        <f t="shared" si="16"/>
        <v>0</v>
      </c>
      <c r="R59" s="69">
        <f t="shared" si="16"/>
        <v>0</v>
      </c>
      <c r="S59" s="69">
        <f t="shared" si="16"/>
        <v>32263661</v>
      </c>
      <c r="T59" s="69">
        <f t="shared" si="16"/>
        <v>0</v>
      </c>
      <c r="U59" s="69">
        <f t="shared" si="16"/>
        <v>5807459</v>
      </c>
      <c r="V59" s="69">
        <f t="shared" si="16"/>
        <v>0</v>
      </c>
      <c r="W59" s="69">
        <f t="shared" si="16"/>
        <v>5807459</v>
      </c>
    </row>
    <row r="60" spans="1:23" ht="27.75" customHeight="1" x14ac:dyDescent="0.2">
      <c r="A60" s="313" t="s">
        <v>353</v>
      </c>
      <c r="B60" s="313"/>
      <c r="C60" s="313"/>
      <c r="D60" s="313"/>
      <c r="E60" s="313"/>
      <c r="F60" s="313"/>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-26456202</v>
      </c>
      <c r="P60" s="69">
        <f t="shared" si="17"/>
        <v>0</v>
      </c>
      <c r="Q60" s="69">
        <f t="shared" si="17"/>
        <v>0</v>
      </c>
      <c r="R60" s="69">
        <f t="shared" si="17"/>
        <v>0</v>
      </c>
      <c r="S60" s="69">
        <f t="shared" si="17"/>
        <v>32263661</v>
      </c>
      <c r="T60" s="69">
        <f t="shared" si="17"/>
        <v>50919518</v>
      </c>
      <c r="U60" s="69">
        <f t="shared" si="17"/>
        <v>56726977</v>
      </c>
      <c r="V60" s="69">
        <f t="shared" si="17"/>
        <v>0</v>
      </c>
      <c r="W60" s="69">
        <f t="shared" si="17"/>
        <v>56726977</v>
      </c>
    </row>
    <row r="61" spans="1:23" ht="29.25" customHeight="1" x14ac:dyDescent="0.2">
      <c r="A61" s="314" t="s">
        <v>354</v>
      </c>
      <c r="B61" s="314"/>
      <c r="C61" s="314"/>
      <c r="D61" s="314"/>
      <c r="E61" s="314"/>
      <c r="F61" s="314"/>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-38527887</v>
      </c>
      <c r="T61" s="70">
        <f t="shared" si="18"/>
        <v>38527887</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6" t="s">
        <v>412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purl.org/dc/elements/1.1/"/>
    <ds:schemaRef ds:uri="22baa3bd-a2fa-4ea9-9ebb-3a9c6a55952b"/>
    <ds:schemaRef ds:uri="http://schemas.microsoft.com/office/2006/documentManagement/types"/>
    <ds:schemaRef ds:uri="http://www.w3.org/XML/1998/namespace"/>
    <ds:schemaRef ds:uri="d8745bc5-821e-4205-946a-621c2da728c8"/>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PK!Ispis_naslova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2019-10-25T11:04:44Z</cp:lastPrinted>
  <dcterms:created xsi:type="dcterms:W3CDTF">2008-10-17T11:51:54Z</dcterms:created>
  <dcterms:modified xsi:type="dcterms:W3CDTF">2019-10-31T07:45:25Z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