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Q:\Božena Čogelja-Magazin\DOKUMENTI\POKAZATELJI 2019\TFI-POD, TI-POD (31.03.2019.)\TFI-POD 31.03.2019\TFI - I-III 2019. (nekonsolid.)\Konačno (I-III 19.)-nekons\"/>
    </mc:Choice>
  </mc:AlternateContent>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V35" i="22" l="1"/>
  <c r="T35" i="22"/>
  <c r="S35" i="22"/>
  <c r="R35" i="22"/>
  <c r="Q35" i="22"/>
  <c r="P35" i="22"/>
  <c r="O35" i="22"/>
  <c r="N35" i="22"/>
  <c r="M35" i="22"/>
  <c r="L35" i="22"/>
  <c r="K35" i="22"/>
  <c r="J35" i="22"/>
  <c r="I35" i="22"/>
  <c r="H35" i="22"/>
  <c r="I78" i="18" l="1"/>
  <c r="H78" i="18"/>
  <c r="H46" i="21" l="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I72" i="18"/>
  <c r="K62" i="19"/>
  <c r="K67" i="19" s="1"/>
  <c r="K64" i="19"/>
  <c r="K63" i="19"/>
  <c r="I64" i="19"/>
  <c r="I62" i="19"/>
  <c r="I66" i="19" s="1"/>
  <c r="I89" i="19" s="1"/>
  <c r="I101" i="19" s="1"/>
  <c r="H64" i="19"/>
  <c r="H62" i="19"/>
  <c r="H66" i="19" s="1"/>
  <c r="H89" i="19" s="1"/>
  <c r="H101" i="19" s="1"/>
  <c r="H63" i="19"/>
  <c r="J62" i="19"/>
  <c r="J66" i="19" s="1"/>
  <c r="J89" i="19" s="1"/>
  <c r="J101" i="19" s="1"/>
  <c r="J64" i="19"/>
  <c r="K66" i="19" l="1"/>
  <c r="K89" i="19" s="1"/>
  <c r="K101" i="19" s="1"/>
  <c r="K68" i="19"/>
  <c r="I68" i="19"/>
  <c r="I67" i="19"/>
  <c r="H67" i="19"/>
  <c r="H68" i="19"/>
  <c r="J67" i="19"/>
  <c r="J68" i="19"/>
</calcChain>
</file>

<file path=xl/sharedStrings.xml><?xml version="1.0" encoding="utf-8"?>
<sst xmlns="http://schemas.openxmlformats.org/spreadsheetml/2006/main" count="518" uniqueCount="451">
  <si>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</si>
  <si>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</si>
  <si>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</si>
  <si>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</si>
  <si>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</si>
  <si>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</si>
  <si>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</si>
  <si>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</si>
  <si>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</si>
  <si>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</si>
  <si>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</si>
  <si>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</si>
  <si>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</si>
  <si>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</si>
  <si>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</si>
  <si>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</si>
  <si>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</si>
  <si>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</si>
  <si>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</si>
  <si>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</si>
  <si>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</si>
  <si>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</si>
  <si>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</si>
  <si>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</si>
  <si>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</si>
  <si>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</si>
  <si>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</si>
  <si>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</si>
  <si>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</si>
  <si>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</si>
  <si>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</si>
  <si>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</si>
  <si>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</si>
  <si>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</si>
  <si>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</si>
  <si>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</si>
  <si>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</si>
  <si>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</si>
  <si>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</si>
  <si>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</si>
  <si>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</si>
  <si>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</si>
  <si>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</si>
  <si>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</si>
  <si>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</si>
  <si>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</si>
  <si>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</si>
  <si>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</si>
  <si>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</si>
  <si>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</si>
  <si>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</si>
  <si>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</si>
  <si>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</si>
  <si>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</si>
  <si>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</si>
  <si>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</si>
  <si>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</si>
  <si>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</si>
  <si>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</si>
  <si>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</si>
  <si>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</si>
  <si>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</si>
  <si>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</si>
  <si>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</si>
  <si>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</si>
  <si>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</si>
  <si>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</si>
  <si>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</si>
  <si>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</si>
  <si>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</si>
  <si>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</si>
  <si>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</si>
  <si>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</si>
  <si>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</si>
  <si>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</si>
  <si>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</si>
  <si>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</si>
  <si>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</si>
  <si>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</si>
  <si>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</si>
  <si>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</si>
  <si>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</si>
  <si>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</si>
  <si>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</si>
  <si>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</si>
  <si>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</si>
  <si>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</si>
  <si>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</si>
  <si>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</si>
  <si>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</si>
  <si>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</si>
  <si>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</si>
  <si>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</si>
  <si>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</si>
  <si>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</si>
  <si>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</si>
  <si>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</si>
  <si>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</si>
  <si>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</si>
  <si>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</si>
  <si>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</si>
  <si>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</si>
  <si>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</si>
  <si>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</si>
  <si>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</si>
  <si>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</si>
  <si>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</si>
  <si>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</si>
  <si>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</si>
  <si>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</si>
  <si>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</si>
  <si>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</si>
  <si>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</si>
  <si>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</si>
  <si>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</si>
  <si>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</si>
  <si>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</si>
  <si>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</si>
  <si>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</si>
  <si>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</si>
  <si>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</si>
  <si>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</si>
  <si>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</si>
  <si>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</si>
  <si>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</si>
  <si>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</si>
  <si>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</si>
  <si>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</si>
  <si>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</si>
  <si>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</si>
  <si>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</si>
  <si>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</si>
  <si>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</si>
  <si>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</si>
  <si>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</si>
  <si>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</si>
  <si>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</si>
  <si>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</si>
  <si>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</si>
  <si>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</si>
  <si>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</si>
  <si>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</si>
  <si>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</si>
  <si>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</si>
  <si>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</si>
  <si>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</si>
  <si>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</si>
  <si>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</si>
  <si>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</si>
  <si>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</si>
  <si>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</si>
  <si>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</si>
  <si>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</si>
  <si>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</si>
  <si>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</si>
  <si>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</si>
  <si>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</si>
  <si>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</si>
  <si>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</si>
  <si>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</si>
  <si>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</si>
  <si>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</si>
  <si>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</si>
  <si>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</si>
  <si>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</si>
  <si>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</si>
  <si>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</si>
  <si>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</si>
  <si>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</si>
  <si>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</si>
  <si>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</si>
  <si>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</si>
  <si>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</si>
  <si>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</si>
  <si>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</si>
  <si>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</si>
  <si>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</si>
  <si>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</si>
  <si>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</si>
  <si>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</si>
  <si>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</si>
  <si>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</si>
  <si>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</si>
  <si>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</si>
  <si>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</si>
  <si>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</si>
  <si>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</si>
  <si>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</si>
  <si>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</si>
  <si>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</si>
  <si>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</si>
  <si>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</si>
  <si>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</si>
  <si>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</si>
  <si>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</si>
  <si>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</si>
  <si>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</si>
  <si>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</si>
  <si>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</si>
  <si>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</si>
  <si>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</si>
  <si>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</si>
  <si>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</si>
  <si>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</si>
  <si>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</si>
  <si>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</si>
  <si>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</si>
  <si>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</si>
  <si>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</si>
  <si>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</si>
  <si>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</si>
  <si>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</si>
  <si>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</si>
  <si>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</si>
  <si>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</si>
  <si>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</si>
  <si>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</si>
  <si>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</si>
  <si>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</si>
  <si>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</si>
  <si>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</si>
  <si>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</si>
  <si>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</si>
  <si>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</si>
  <si>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</si>
  <si>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</si>
  <si>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</si>
  <si>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</si>
  <si>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</si>
  <si>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</si>
  <si>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</si>
  <si>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</si>
  <si>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</si>
  <si>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</si>
  <si>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</si>
  <si>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</si>
  <si>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</si>
  <si>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</si>
  <si>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</si>
  <si>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</si>
  <si>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</si>
  <si>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</si>
  <si>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</si>
  <si>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</si>
  <si>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</si>
  <si>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</si>
  <si>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</si>
  <si>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</si>
  <si>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</si>
  <si>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</si>
  <si>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</si>
  <si>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</si>
  <si>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</si>
  <si>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</si>
  <si>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</si>
  <si>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</si>
  <si>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</si>
  <si>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</si>
  <si>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</si>
  <si>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</si>
  <si>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</si>
  <si>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</si>
  <si>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</si>
  <si>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</si>
  <si>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</si>
  <si>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</si>
  <si>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</si>
  <si>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</si>
  <si>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</si>
  <si>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</si>
  <si>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</si>
  <si>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</si>
  <si>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</si>
  <si>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</si>
  <si>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</si>
  <si>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</si>
  <si>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</si>
  <si>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</si>
  <si>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</si>
  <si>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</si>
  <si>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</si>
  <si>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</si>
  <si>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</si>
  <si>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</si>
  <si>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</si>
  <si>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</si>
  <si>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</si>
  <si>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</si>
  <si>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</si>
  <si>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</si>
  <si>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</si>
  <si>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</si>
  <si>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</si>
  <si>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</si>
  <si>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</si>
  <si>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</si>
  <si>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</si>
  <si>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</si>
  <si>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</si>
  <si>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</si>
  <si>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</si>
  <si>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</si>
  <si>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</si>
  <si>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</si>
  <si>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</si>
  <si>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</si>
  <si>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</si>
  <si>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</si>
  <si>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</si>
  <si>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</si>
  <si>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</si>
  <si>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</si>
  <si>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</si>
  <si>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</si>
  <si>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</si>
  <si>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</si>
  <si>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</si>
  <si>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</si>
  <si>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</si>
  <si>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</si>
  <si>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</si>
  <si>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</si>
  <si>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</si>
  <si>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</si>
  <si>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</si>
  <si>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</si>
  <si>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</si>
  <si>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</si>
  <si>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</si>
  <si>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</si>
  <si>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</si>
  <si>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</si>
  <si>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</si>
  <si>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</si>
  <si>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</si>
  <si>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</si>
  <si>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</si>
  <si>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</si>
  <si>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</si>
  <si>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</si>
  <si>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</si>
  <si>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</si>
  <si>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</si>
  <si>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</si>
  <si>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</si>
  <si>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</si>
  <si>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</si>
  <si>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</si>
  <si>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</si>
  <si>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</si>
  <si>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</si>
  <si>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</si>
  <si>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</si>
  <si>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</si>
  <si>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</si>
  <si>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</si>
  <si>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</si>
  <si>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</si>
  <si>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</si>
  <si>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</si>
  <si>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</si>
  <si>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</si>
  <si>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</si>
  <si>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</si>
  <si>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</si>
  <si>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</si>
  <si>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</si>
  <si>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</si>
  <si>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</si>
  <si>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</si>
  <si>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</si>
  <si>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</si>
  <si>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</si>
  <si>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</si>
  <si>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</si>
  <si>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</si>
  <si>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</si>
  <si>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</si>
  <si>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</si>
  <si>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</si>
  <si>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</si>
  <si>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</si>
  <si>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</si>
  <si>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</si>
  <si>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</si>
  <si>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</si>
  <si>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</si>
  <si>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</si>
  <si>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</si>
  <si>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</si>
  <si>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</si>
  <si>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</si>
  <si>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</si>
  <si>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</si>
  <si>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</si>
  <si>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</si>
  <si>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</si>
  <si>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</si>
  <si>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</si>
  <si>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</si>
  <si>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</si>
  <si>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</si>
  <si>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</si>
  <si>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</si>
  <si>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</si>
  <si>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</si>
  <si>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</si>
  <si>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</si>
  <si>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</si>
  <si>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</si>
  <si>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</si>
  <si>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</si>
  <si>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</si>
  <si>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</si>
  <si>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</si>
  <si>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</si>
  <si>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</si>
  <si>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</si>
  <si>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</si>
  <si>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</si>
  <si>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</si>
  <si>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</si>
  <si>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</si>
  <si>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</si>
  <si>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</si>
  <si>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</si>
  <si>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</si>
  <si>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</si>
  <si>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</si>
  <si>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</si>
  <si>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</si>
  <si>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</si>
  <si>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</si>
  <si>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31.03.2019</t>
  </si>
  <si>
    <t>03171787</t>
  </si>
  <si>
    <t>HR</t>
  </si>
  <si>
    <t>060001583</t>
  </si>
  <si>
    <t>26217708909</t>
  </si>
  <si>
    <t>74780000U0E85WJU8X26</t>
  </si>
  <si>
    <t>1392</t>
  </si>
  <si>
    <t>SOLARIS, dioničko društvo za hotelijerstvo, ugostiteljstvo i turizam</t>
  </si>
  <si>
    <t>Šibenik</t>
  </si>
  <si>
    <t>Hoteli Solaris 86</t>
  </si>
  <si>
    <t>roko.antonina@amadriapark.com</t>
  </si>
  <si>
    <t>www.solaris.hr</t>
  </si>
  <si>
    <t>Antonina Roko</t>
  </si>
  <si>
    <t>022 361 048</t>
  </si>
  <si>
    <t>u razdoblju 01.01.2019 do 31.03.2019</t>
  </si>
  <si>
    <t>Obveznik: SOLARIS d.d.</t>
  </si>
  <si>
    <t xml:space="preserve">stanje na dan 31.03.2019 </t>
  </si>
  <si>
    <t>u razdoblju 01.01.2019. do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</si>
</sst>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5" workbookViewId="0">
      <selection activeCell="E180" sqref="E18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t="s">
        <v>433</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415</v>
      </c>
      <c r="B10" s="148"/>
      <c r="C10" s="148"/>
      <c r="D10" s="148"/>
      <c r="E10" s="148"/>
      <c r="F10" s="148"/>
      <c r="G10" s="148"/>
      <c r="H10" s="148"/>
      <c r="I10" s="148"/>
      <c r="J10" s="90"/>
    </row>
    <row r="11" spans="1:20" ht="24.6" customHeight="1" x14ac:dyDescent="0.25">
      <c r="A11" s="149" t="s">
        <v>393</v>
      </c>
      <c r="B11" s="150"/>
      <c r="C11" s="142" t="s">
        <v>434</v>
      </c>
      <c r="D11" s="143"/>
      <c r="E11" s="91"/>
      <c r="F11" s="151" t="s">
        <v>416</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417</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418</v>
      </c>
      <c r="C17" s="142" t="s">
        <v>439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22000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529</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420</v>
      </c>
      <c r="D31" s="166" t="s">
        <v>419</v>
      </c>
      <c r="E31" s="167"/>
      <c r="F31" s="167"/>
      <c r="G31" s="167"/>
      <c r="H31" s="106"/>
      <c r="I31" s="107" t="s">
        <v>420</v>
      </c>
      <c r="J31" s="108" t="s">
        <v>421</v>
      </c>
    </row>
    <row r="32" spans="1:10" x14ac:dyDescent="0.25">
      <c r="A32" s="149"/>
      <c r="B32" s="156"/>
      <c r="C32" s="109"/>
      <c r="D32" s="77"/>
      <c r="E32" s="161"/>
      <c r="F32" s="161"/>
      <c r="G32" s="161"/>
      <c r="H32" s="161"/>
      <c r="I32" s="104"/>
      <c r="J32" s="105"/>
    </row>
    <row r="33" spans="1:10" x14ac:dyDescent="0.25">
      <c r="A33" s="149" t="s">
        <v>410</v>
      </c>
      <c r="B33" s="156"/>
      <c r="C33" s="102" t="s">
        <v>423</v>
      </c>
      <c r="D33" s="166" t="s">
        <v>422</v>
      </c>
      <c r="E33" s="167"/>
      <c r="F33" s="167"/>
      <c r="G33" s="167"/>
      <c r="H33" s="100"/>
      <c r="I33" s="107" t="s">
        <v>423</v>
      </c>
      <c r="J33" s="108" t="s">
        <v>424</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425</v>
      </c>
    </row>
    <row r="49" spans="1:10" x14ac:dyDescent="0.25">
      <c r="A49" s="113"/>
      <c r="B49" s="101"/>
      <c r="C49" s="101"/>
      <c r="D49" s="94"/>
      <c r="E49" s="146"/>
      <c r="F49" s="146"/>
      <c r="G49" s="172"/>
      <c r="H49" s="172"/>
      <c r="I49" s="94"/>
      <c r="J49" s="114" t="s">
        <v>426</v>
      </c>
    </row>
    <row r="50" spans="1:10" ht="14.45" customHeight="1" x14ac:dyDescent="0.25">
      <c r="A50" s="140" t="s">
        <v>403</v>
      </c>
      <c r="B50" s="151"/>
      <c r="C50" s="152" t="s">
        <v>426</v>
      </c>
      <c r="D50" s="153"/>
      <c r="E50" s="178" t="s">
        <v>427</v>
      </c>
      <c r="F50" s="179"/>
      <c r="G50" s="157"/>
      <c r="H50" s="158"/>
      <c r="I50" s="158"/>
      <c r="J50" s="159"/>
    </row>
    <row r="51" spans="1:10" x14ac:dyDescent="0.25">
      <c r="A51" s="113"/>
      <c r="B51" s="101"/>
      <c r="C51" s="172"/>
      <c r="D51" s="172"/>
      <c r="E51" s="146"/>
      <c r="F51" s="146"/>
      <c r="G51" s="180" t="s">
        <v>428</v>
      </c>
      <c r="H51" s="180"/>
      <c r="I51" s="180"/>
      <c r="J51" s="85"/>
    </row>
    <row r="52" spans="1:10" ht="13.9" customHeight="1" x14ac:dyDescent="0.25">
      <c r="A52" s="140" t="s">
        <v>404</v>
      </c>
      <c r="B52" s="151"/>
      <c r="C52" s="157" t="s">
        <v>445</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443</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429</v>
      </c>
      <c r="B58" s="151"/>
      <c r="C58" s="181"/>
      <c r="D58" s="182"/>
      <c r="E58" s="182"/>
      <c r="F58" s="182"/>
      <c r="G58" s="182"/>
      <c r="H58" s="182"/>
      <c r="I58" s="182"/>
      <c r="J58" s="183"/>
    </row>
    <row r="59" spans="1:10" ht="14.45" customHeight="1" x14ac:dyDescent="0.25">
      <c r="A59" s="93"/>
      <c r="B59" s="94"/>
      <c r="C59" s="184" t="s">
        <v>430</v>
      </c>
      <c r="D59" s="184"/>
      <c r="E59" s="184"/>
      <c r="F59" s="184"/>
      <c r="G59" s="94"/>
      <c r="H59" s="94"/>
      <c r="I59" s="94"/>
      <c r="J59" s="96"/>
    </row>
    <row r="60" spans="1:10" x14ac:dyDescent="0.25">
      <c r="A60" s="140" t="s">
        <v>431</v>
      </c>
      <c r="B60" s="151"/>
      <c r="C60" s="181"/>
      <c r="D60" s="182"/>
      <c r="E60" s="182"/>
      <c r="F60" s="182"/>
      <c r="G60" s="182"/>
      <c r="H60" s="182"/>
      <c r="I60" s="182"/>
      <c r="J60" s="183"/>
    </row>
    <row r="61" spans="1:10" ht="14.45" customHeight="1" x14ac:dyDescent="0.25">
      <c r="A61" s="115"/>
      <c r="B61" s="116"/>
      <c r="C61" s="185" t="s">
        <v>432</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0" zoomScale="110" zoomScaleNormal="100" zoomScaleSheetLayoutView="110" workbookViewId="0">
      <selection activeCell="I73" sqref="I7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449</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448</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1464292750</v>
      </c>
      <c r="I9" s="34">
        <f>I10+I17+I27+I38+I43</f>
        <v>1461648552</v>
      </c>
    </row>
    <row r="10" spans="1:9" ht="12.75" customHeight="1" x14ac:dyDescent="0.2">
      <c r="A10" s="187" t="s">
        <v>5</v>
      </c>
      <c r="B10" s="187"/>
      <c r="C10" s="187"/>
      <c r="D10" s="187"/>
      <c r="E10" s="187"/>
      <c r="F10" s="187"/>
      <c r="G10" s="16">
        <v>3</v>
      </c>
      <c r="H10" s="34">
        <f>H11+H12+H13+H14+H15+H16</f>
        <v>12224518</v>
      </c>
      <c r="I10" s="34">
        <f>I11+I12+I13+I14+I15+I16</f>
        <v>12224518</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12224518</v>
      </c>
      <c r="I12" s="33">
        <v>12224518</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1374977983</v>
      </c>
      <c r="I17" s="34">
        <f>I18+I19+I20+I21+I22+I23+I24+I25+I26</f>
        <v>1372333785</v>
      </c>
    </row>
    <row r="18" spans="1:9" ht="12.75" customHeight="1" x14ac:dyDescent="0.2">
      <c r="A18" s="186" t="s">
        <v>13</v>
      </c>
      <c r="B18" s="186"/>
      <c r="C18" s="186"/>
      <c r="D18" s="186"/>
      <c r="E18" s="186"/>
      <c r="F18" s="186"/>
      <c r="G18" s="15">
        <v>11</v>
      </c>
      <c r="H18" s="33">
        <v>639841109</v>
      </c>
      <c r="I18" s="33">
        <v>639841109</v>
      </c>
    </row>
    <row r="19" spans="1:9" ht="12.75" customHeight="1" x14ac:dyDescent="0.2">
      <c r="A19" s="186" t="s">
        <v>14</v>
      </c>
      <c r="B19" s="186"/>
      <c r="C19" s="186"/>
      <c r="D19" s="186"/>
      <c r="E19" s="186"/>
      <c r="F19" s="186"/>
      <c r="G19" s="15">
        <v>12</v>
      </c>
      <c r="H19" s="33">
        <v>641477658</v>
      </c>
      <c r="I19" s="33">
        <v>609604770</v>
      </c>
    </row>
    <row r="20" spans="1:9" ht="12.75" customHeight="1" x14ac:dyDescent="0.2">
      <c r="A20" s="186" t="s">
        <v>15</v>
      </c>
      <c r="B20" s="186"/>
      <c r="C20" s="186"/>
      <c r="D20" s="186"/>
      <c r="E20" s="186"/>
      <c r="F20" s="186"/>
      <c r="G20" s="15">
        <v>13</v>
      </c>
      <c r="H20" s="33">
        <v>89395955</v>
      </c>
      <c r="I20" s="33">
        <v>89395955</v>
      </c>
    </row>
    <row r="21" spans="1:9" ht="12.75" customHeight="1" x14ac:dyDescent="0.2">
      <c r="A21" s="186" t="s">
        <v>16</v>
      </c>
      <c r="B21" s="186"/>
      <c r="C21" s="186"/>
      <c r="D21" s="186"/>
      <c r="E21" s="186"/>
      <c r="F21" s="186"/>
      <c r="G21" s="15">
        <v>14</v>
      </c>
      <c r="H21" s="33">
        <v>0</v>
      </c>
      <c r="I21" s="33">
        <v>0</v>
      </c>
    </row>
    <row r="22" spans="1:9" ht="12.75" customHeight="1" x14ac:dyDescent="0.2">
      <c r="A22" s="186" t="s">
        <v>17</v>
      </c>
      <c r="B22" s="186"/>
      <c r="C22" s="186"/>
      <c r="D22" s="186"/>
      <c r="E22" s="186"/>
      <c r="F22" s="186"/>
      <c r="G22" s="15">
        <v>15</v>
      </c>
      <c r="H22" s="33">
        <v>3485764</v>
      </c>
      <c r="I22" s="33">
        <v>3485764</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777497</v>
      </c>
      <c r="I24" s="33">
        <v>30006187</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77090249</v>
      </c>
      <c r="I27" s="34">
        <f>SUM(I28:I37)</f>
        <v>77090249</v>
      </c>
    </row>
    <row r="28" spans="1:9" ht="12.75" customHeight="1" x14ac:dyDescent="0.2">
      <c r="A28" s="186" t="s">
        <v>23</v>
      </c>
      <c r="B28" s="186"/>
      <c r="C28" s="186"/>
      <c r="D28" s="186"/>
      <c r="E28" s="186"/>
      <c r="F28" s="186"/>
      <c r="G28" s="15">
        <v>21</v>
      </c>
      <c r="H28" s="33">
        <v>65530183</v>
      </c>
      <c r="I28" s="33">
        <v>65530183</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400</v>
      </c>
      <c r="I34" s="33">
        <v>400</v>
      </c>
    </row>
    <row r="35" spans="1:9" ht="12.75" customHeight="1" x14ac:dyDescent="0.2">
      <c r="A35" s="186" t="s">
        <v>30</v>
      </c>
      <c r="B35" s="186"/>
      <c r="C35" s="186"/>
      <c r="D35" s="186"/>
      <c r="E35" s="186"/>
      <c r="F35" s="186"/>
      <c r="G35" s="15">
        <v>28</v>
      </c>
      <c r="H35" s="33">
        <v>11559666</v>
      </c>
      <c r="I35" s="33">
        <v>11559666</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86283618</v>
      </c>
      <c r="I44" s="34">
        <f>I45+I53+I60+I70</f>
        <v>100689084</v>
      </c>
    </row>
    <row r="45" spans="1:9" ht="12.75" customHeight="1" x14ac:dyDescent="0.2">
      <c r="A45" s="187" t="s">
        <v>39</v>
      </c>
      <c r="B45" s="187"/>
      <c r="C45" s="187"/>
      <c r="D45" s="187"/>
      <c r="E45" s="187"/>
      <c r="F45" s="187"/>
      <c r="G45" s="16">
        <v>38</v>
      </c>
      <c r="H45" s="34">
        <f>SUM(H46:H52)</f>
        <v>7040116</v>
      </c>
      <c r="I45" s="34">
        <f>SUM(I46:I52)</f>
        <v>11571160</v>
      </c>
    </row>
    <row r="46" spans="1:9" ht="12.75" customHeight="1" x14ac:dyDescent="0.2">
      <c r="A46" s="186" t="s">
        <v>40</v>
      </c>
      <c r="B46" s="186"/>
      <c r="C46" s="186"/>
      <c r="D46" s="186"/>
      <c r="E46" s="186"/>
      <c r="F46" s="186"/>
      <c r="G46" s="15">
        <v>39</v>
      </c>
      <c r="H46" s="33">
        <v>4632209</v>
      </c>
      <c r="I46" s="33">
        <v>9036987</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2407907</v>
      </c>
      <c r="I49" s="33">
        <v>2534173</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55382996</v>
      </c>
      <c r="I53" s="34">
        <f>SUM(I54:I59)</f>
        <v>57799153</v>
      </c>
    </row>
    <row r="54" spans="1:9" ht="12.75" customHeight="1" x14ac:dyDescent="0.2">
      <c r="A54" s="186" t="s">
        <v>48</v>
      </c>
      <c r="B54" s="186"/>
      <c r="C54" s="186"/>
      <c r="D54" s="186"/>
      <c r="E54" s="186"/>
      <c r="F54" s="186"/>
      <c r="G54" s="15">
        <v>47</v>
      </c>
      <c r="H54" s="33">
        <v>22022003</v>
      </c>
      <c r="I54" s="33">
        <v>23264734</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1215870</v>
      </c>
      <c r="I56" s="33">
        <v>634332</v>
      </c>
    </row>
    <row r="57" spans="1:9" ht="12.75" customHeight="1" x14ac:dyDescent="0.2">
      <c r="A57" s="186" t="s">
        <v>51</v>
      </c>
      <c r="B57" s="186"/>
      <c r="C57" s="186"/>
      <c r="D57" s="186"/>
      <c r="E57" s="186"/>
      <c r="F57" s="186"/>
      <c r="G57" s="15">
        <v>50</v>
      </c>
      <c r="H57" s="33">
        <v>401632</v>
      </c>
      <c r="I57" s="33">
        <v>573366</v>
      </c>
    </row>
    <row r="58" spans="1:9" ht="12.75" customHeight="1" x14ac:dyDescent="0.2">
      <c r="A58" s="186" t="s">
        <v>52</v>
      </c>
      <c r="B58" s="186"/>
      <c r="C58" s="186"/>
      <c r="D58" s="186"/>
      <c r="E58" s="186"/>
      <c r="F58" s="186"/>
      <c r="G58" s="15">
        <v>51</v>
      </c>
      <c r="H58" s="33">
        <v>1175959</v>
      </c>
      <c r="I58" s="33">
        <v>51019</v>
      </c>
    </row>
    <row r="59" spans="1:9" ht="12.75" customHeight="1" x14ac:dyDescent="0.2">
      <c r="A59" s="186" t="s">
        <v>53</v>
      </c>
      <c r="B59" s="186"/>
      <c r="C59" s="186"/>
      <c r="D59" s="186"/>
      <c r="E59" s="186"/>
      <c r="F59" s="186"/>
      <c r="G59" s="15">
        <v>52</v>
      </c>
      <c r="H59" s="33">
        <v>30567532</v>
      </c>
      <c r="I59" s="33">
        <v>33275702</v>
      </c>
    </row>
    <row r="60" spans="1:9" ht="12.75" customHeight="1" x14ac:dyDescent="0.2">
      <c r="A60" s="187" t="s">
        <v>54</v>
      </c>
      <c r="B60" s="187"/>
      <c r="C60" s="187"/>
      <c r="D60" s="187"/>
      <c r="E60" s="187"/>
      <c r="F60" s="187"/>
      <c r="G60" s="16">
        <v>53</v>
      </c>
      <c r="H60" s="34">
        <f>SUM(H61:H69)</f>
        <v>20174998</v>
      </c>
      <c r="I60" s="34">
        <f>SUM(I61:I69)</f>
        <v>20072358</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15125783</v>
      </c>
      <c r="I63" s="33">
        <v>15125783</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5049215</v>
      </c>
      <c r="I68" s="33">
        <v>4946575</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3685508</v>
      </c>
      <c r="I70" s="33">
        <v>11246413</v>
      </c>
    </row>
    <row r="71" spans="1:9" ht="12.75" customHeight="1" x14ac:dyDescent="0.2">
      <c r="A71" s="203" t="s">
        <v>58</v>
      </c>
      <c r="B71" s="203"/>
      <c r="C71" s="203"/>
      <c r="D71" s="203"/>
      <c r="E71" s="203"/>
      <c r="F71" s="203"/>
      <c r="G71" s="15">
        <v>64</v>
      </c>
      <c r="H71" s="33">
        <v>85539</v>
      </c>
      <c r="I71" s="33">
        <v>1104667</v>
      </c>
    </row>
    <row r="72" spans="1:9" ht="12.75" customHeight="1" x14ac:dyDescent="0.2">
      <c r="A72" s="188" t="s">
        <v>383</v>
      </c>
      <c r="B72" s="188"/>
      <c r="C72" s="188"/>
      <c r="D72" s="188"/>
      <c r="E72" s="188"/>
      <c r="F72" s="188"/>
      <c r="G72" s="16">
        <v>65</v>
      </c>
      <c r="H72" s="34">
        <f>H8+H9+H44+H71</f>
        <v>1550661907</v>
      </c>
      <c r="I72" s="34">
        <f>I8+I9+I44+I71</f>
        <v>1563442303</v>
      </c>
    </row>
    <row r="73" spans="1:9" ht="12.75" customHeight="1" x14ac:dyDescent="0.2">
      <c r="A73" s="203" t="s">
        <v>59</v>
      </c>
      <c r="B73" s="203"/>
      <c r="C73" s="203"/>
      <c r="D73" s="203"/>
      <c r="E73" s="203"/>
      <c r="F73" s="203"/>
      <c r="G73" s="15">
        <v>66</v>
      </c>
      <c r="H73" s="33">
        <v>5502678</v>
      </c>
      <c r="I73" s="33">
        <v>5502678</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751335074</v>
      </c>
      <c r="I75" s="34">
        <f>I76+I77+I78+I84+I85+I89+I92+I95</f>
        <v>701766559</v>
      </c>
    </row>
    <row r="76" spans="1:9" ht="12.75" customHeight="1" x14ac:dyDescent="0.2">
      <c r="A76" s="186" t="s">
        <v>61</v>
      </c>
      <c r="B76" s="186"/>
      <c r="C76" s="186"/>
      <c r="D76" s="186"/>
      <c r="E76" s="186"/>
      <c r="F76" s="186"/>
      <c r="G76" s="15">
        <v>68</v>
      </c>
      <c r="H76" s="33">
        <v>185315700</v>
      </c>
      <c r="I76" s="33">
        <v>185315700</v>
      </c>
    </row>
    <row r="77" spans="1:9" ht="12.75" customHeight="1" x14ac:dyDescent="0.2">
      <c r="A77" s="186" t="s">
        <v>62</v>
      </c>
      <c r="B77" s="186"/>
      <c r="C77" s="186"/>
      <c r="D77" s="186"/>
      <c r="E77" s="186"/>
      <c r="F77" s="186"/>
      <c r="G77" s="15">
        <v>69</v>
      </c>
      <c r="H77" s="33">
        <v>8630224</v>
      </c>
      <c r="I77" s="33">
        <v>8630224</v>
      </c>
    </row>
    <row r="78" spans="1:9" ht="12.75" customHeight="1" x14ac:dyDescent="0.2">
      <c r="A78" s="187" t="s">
        <v>63</v>
      </c>
      <c r="B78" s="187"/>
      <c r="C78" s="187"/>
      <c r="D78" s="187"/>
      <c r="E78" s="187"/>
      <c r="F78" s="187"/>
      <c r="G78" s="16">
        <v>70</v>
      </c>
      <c r="H78" s="34">
        <f>SUM(H79:H83)</f>
        <v>9593340</v>
      </c>
      <c r="I78" s="34">
        <f>SUM(I79:I83)</f>
        <v>9593340</v>
      </c>
    </row>
    <row r="79" spans="1:9" ht="12.75" customHeight="1" x14ac:dyDescent="0.2">
      <c r="A79" s="186" t="s">
        <v>64</v>
      </c>
      <c r="B79" s="186"/>
      <c r="C79" s="186"/>
      <c r="D79" s="186"/>
      <c r="E79" s="186"/>
      <c r="F79" s="186"/>
      <c r="G79" s="15">
        <v>71</v>
      </c>
      <c r="H79" s="33">
        <v>9593340</v>
      </c>
      <c r="I79" s="33">
        <v>9593340</v>
      </c>
    </row>
    <row r="80" spans="1:9" ht="12.75" customHeight="1" x14ac:dyDescent="0.2">
      <c r="A80" s="186" t="s">
        <v>65</v>
      </c>
      <c r="B80" s="186"/>
      <c r="C80" s="186"/>
      <c r="D80" s="186"/>
      <c r="E80" s="186"/>
      <c r="F80" s="186"/>
      <c r="G80" s="15">
        <v>72</v>
      </c>
      <c r="H80" s="33">
        <v>21461614</v>
      </c>
      <c r="I80" s="33">
        <v>21461614</v>
      </c>
    </row>
    <row r="81" spans="1:9" ht="12.75" customHeight="1" x14ac:dyDescent="0.2">
      <c r="A81" s="186" t="s">
        <v>66</v>
      </c>
      <c r="B81" s="186"/>
      <c r="C81" s="186"/>
      <c r="D81" s="186"/>
      <c r="E81" s="186"/>
      <c r="F81" s="186"/>
      <c r="G81" s="15">
        <v>73</v>
      </c>
      <c r="H81" s="33">
        <v>-21461614</v>
      </c>
      <c r="I81" s="33">
        <v>-21461614</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498034330</v>
      </c>
      <c r="I84" s="120">
        <v>489215596</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89797179</v>
      </c>
      <c r="I89" s="34">
        <f>I90-I91</f>
        <v>60516033</v>
      </c>
    </row>
    <row r="90" spans="1:9" ht="12.75" customHeight="1" x14ac:dyDescent="0.2">
      <c r="A90" s="186" t="s">
        <v>75</v>
      </c>
      <c r="B90" s="186"/>
      <c r="C90" s="186"/>
      <c r="D90" s="186"/>
      <c r="E90" s="186"/>
      <c r="F90" s="186"/>
      <c r="G90" s="15">
        <v>82</v>
      </c>
      <c r="H90" s="33">
        <v>89797179</v>
      </c>
      <c r="I90" s="33">
        <v>60516033</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-40035699</v>
      </c>
      <c r="I92" s="34">
        <f>I93-I94</f>
        <v>-51504334</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40035699</v>
      </c>
      <c r="I94" s="33">
        <v>51504334</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7511732</v>
      </c>
      <c r="I96" s="34">
        <f>SUM(I97:I102)</f>
        <v>7511732</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7511732</v>
      </c>
      <c r="I102" s="33">
        <v>7511732</v>
      </c>
    </row>
    <row r="103" spans="1:9" ht="12.75" customHeight="1" x14ac:dyDescent="0.2">
      <c r="A103" s="188" t="s">
        <v>386</v>
      </c>
      <c r="B103" s="188"/>
      <c r="C103" s="188"/>
      <c r="D103" s="188"/>
      <c r="E103" s="188"/>
      <c r="F103" s="188"/>
      <c r="G103" s="16">
        <v>95</v>
      </c>
      <c r="H103" s="34">
        <f>SUM(H104:H114)</f>
        <v>620892761</v>
      </c>
      <c r="I103" s="34">
        <f>SUM(I104:I114)</f>
        <v>640623409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511568152</v>
      </c>
      <c r="I109" s="33">
        <v>533234620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109324609</v>
      </c>
      <c r="I114" s="33">
        <v>107388789</v>
      </c>
    </row>
    <row r="115" spans="1:9" ht="12.75" customHeight="1" x14ac:dyDescent="0.2">
      <c r="A115" s="188" t="s">
        <v>387</v>
      </c>
      <c r="B115" s="188"/>
      <c r="C115" s="188"/>
      <c r="D115" s="188"/>
      <c r="E115" s="188"/>
      <c r="F115" s="188"/>
      <c r="G115" s="16">
        <v>107</v>
      </c>
      <c r="H115" s="34">
        <f>SUM(H116:H129)</f>
        <v>166444258</v>
      </c>
      <c r="I115" s="34">
        <f>SUM(I116:I129)</f>
        <v>209142502</v>
      </c>
    </row>
    <row r="116" spans="1:9" ht="12.75" customHeight="1" x14ac:dyDescent="0.2">
      <c r="A116" s="186" t="s">
        <v>87</v>
      </c>
      <c r="B116" s="186"/>
      <c r="C116" s="186"/>
      <c r="D116" s="186"/>
      <c r="E116" s="186"/>
      <c r="F116" s="186"/>
      <c r="G116" s="15">
        <v>108</v>
      </c>
      <c r="H116" s="33">
        <v>66916</v>
      </c>
      <c r="I116" s="33">
        <v>7959483</v>
      </c>
    </row>
    <row r="117" spans="1:9" ht="22.15" customHeight="1" x14ac:dyDescent="0.2">
      <c r="A117" s="186" t="s">
        <v>88</v>
      </c>
      <c r="B117" s="186"/>
      <c r="C117" s="186"/>
      <c r="D117" s="186"/>
      <c r="E117" s="186"/>
      <c r="F117" s="186"/>
      <c r="G117" s="15">
        <v>109</v>
      </c>
      <c r="H117" s="33">
        <v>10988272</v>
      </c>
      <c r="I117" s="33">
        <v>17088272</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119513252</v>
      </c>
      <c r="I121" s="33">
        <v>121283371</v>
      </c>
    </row>
    <row r="122" spans="1:9" ht="12.75" customHeight="1" x14ac:dyDescent="0.2">
      <c r="A122" s="186" t="s">
        <v>93</v>
      </c>
      <c r="B122" s="186"/>
      <c r="C122" s="186"/>
      <c r="D122" s="186"/>
      <c r="E122" s="186"/>
      <c r="F122" s="186"/>
      <c r="G122" s="15">
        <v>114</v>
      </c>
      <c r="H122" s="33">
        <v>2096585</v>
      </c>
      <c r="I122" s="33">
        <v>27156201</v>
      </c>
    </row>
    <row r="123" spans="1:9" ht="12.75" customHeight="1" x14ac:dyDescent="0.2">
      <c r="A123" s="186" t="s">
        <v>94</v>
      </c>
      <c r="B123" s="186"/>
      <c r="C123" s="186"/>
      <c r="D123" s="186"/>
      <c r="E123" s="186"/>
      <c r="F123" s="186"/>
      <c r="G123" s="15">
        <v>115</v>
      </c>
      <c r="H123" s="33">
        <v>25480315</v>
      </c>
      <c r="I123" s="33">
        <v>28415745</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2749843</v>
      </c>
      <c r="I125" s="33">
        <v>3168234</v>
      </c>
    </row>
    <row r="126" spans="1:9" x14ac:dyDescent="0.2">
      <c r="A126" s="186" t="s">
        <v>99</v>
      </c>
      <c r="B126" s="186"/>
      <c r="C126" s="186"/>
      <c r="D126" s="186"/>
      <c r="E126" s="186"/>
      <c r="F126" s="186"/>
      <c r="G126" s="15">
        <v>118</v>
      </c>
      <c r="H126" s="33">
        <v>5457094</v>
      </c>
      <c r="I126" s="33">
        <v>3979815</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91981</v>
      </c>
      <c r="I129" s="33">
        <v>91381</v>
      </c>
    </row>
    <row r="130" spans="1:9" ht="22.15" customHeight="1" x14ac:dyDescent="0.2">
      <c r="A130" s="203" t="s">
        <v>103</v>
      </c>
      <c r="B130" s="203"/>
      <c r="C130" s="203"/>
      <c r="D130" s="203"/>
      <c r="E130" s="203"/>
      <c r="F130" s="203"/>
      <c r="G130" s="15">
        <v>122</v>
      </c>
      <c r="H130" s="33">
        <v>4478082</v>
      </c>
      <c r="I130" s="33">
        <v>4398101</v>
      </c>
    </row>
    <row r="131" spans="1:9" x14ac:dyDescent="0.2">
      <c r="A131" s="188" t="s">
        <v>388</v>
      </c>
      <c r="B131" s="188"/>
      <c r="C131" s="188"/>
      <c r="D131" s="188"/>
      <c r="E131" s="188"/>
      <c r="F131" s="188"/>
      <c r="G131" s="16">
        <v>123</v>
      </c>
      <c r="H131" s="34">
        <f>H75+H96+H103+H115+H130</f>
        <v>1550661907</v>
      </c>
      <c r="I131" s="34">
        <f>I75+I96+I103+I115+I130</f>
        <v>1563442303</v>
      </c>
    </row>
    <row r="132" spans="1:9" x14ac:dyDescent="0.2">
      <c r="A132" s="203" t="s">
        <v>104</v>
      </c>
      <c r="B132" s="203"/>
      <c r="C132" s="203"/>
      <c r="D132" s="203"/>
      <c r="E132" s="203"/>
      <c r="F132" s="203"/>
      <c r="G132" s="15">
        <v>124</v>
      </c>
      <c r="H132" s="33">
        <v>5502678</v>
      </c>
      <c r="I132" s="33">
        <v>5502678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82" zoomScaleNormal="100" zoomScaleSheetLayoutView="110" workbookViewId="0">
      <selection activeCell="M100" sqref="M10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447</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8926813</v>
      </c>
      <c r="I8" s="37">
        <f>SUM(I9:I13)</f>
        <v>8926813</v>
      </c>
      <c r="J8" s="37">
        <f>SUM(J9:J13)</f>
        <v>5623271</v>
      </c>
      <c r="K8" s="37">
        <f>SUM(K9:K13)</f>
        <v>5623271</v>
      </c>
    </row>
    <row r="9" spans="1:11" x14ac:dyDescent="0.2">
      <c r="A9" s="186" t="s">
        <v>121</v>
      </c>
      <c r="B9" s="186"/>
      <c r="C9" s="186"/>
      <c r="D9" s="186"/>
      <c r="E9" s="186"/>
      <c r="F9" s="186"/>
      <c r="G9" s="15">
        <v>126</v>
      </c>
      <c r="H9" s="33">
        <v>128619</v>
      </c>
      <c r="I9" s="33">
        <v>128619</v>
      </c>
      <c r="J9" s="33">
        <v>4225</v>
      </c>
      <c r="K9" s="33">
        <v>4225</v>
      </c>
    </row>
    <row r="10" spans="1:11" x14ac:dyDescent="0.2">
      <c r="A10" s="186" t="s">
        <v>122</v>
      </c>
      <c r="B10" s="186"/>
      <c r="C10" s="186"/>
      <c r="D10" s="186"/>
      <c r="E10" s="186"/>
      <c r="F10" s="186"/>
      <c r="G10" s="15">
        <v>127</v>
      </c>
      <c r="H10" s="33">
        <v>8403644</v>
      </c>
      <c r="I10" s="33">
        <v>8403644</v>
      </c>
      <c r="J10" s="33">
        <v>5517250</v>
      </c>
      <c r="K10" s="33">
        <v>5517250</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394550</v>
      </c>
      <c r="I13" s="33">
        <v>394550</v>
      </c>
      <c r="J13" s="33">
        <v>101796</v>
      </c>
      <c r="K13" s="33">
        <v>101796</v>
      </c>
    </row>
    <row r="14" spans="1:11" x14ac:dyDescent="0.2">
      <c r="A14" s="222" t="s">
        <v>126</v>
      </c>
      <c r="B14" s="222"/>
      <c r="C14" s="222"/>
      <c r="D14" s="222"/>
      <c r="E14" s="222"/>
      <c r="F14" s="222"/>
      <c r="G14" s="20">
        <v>131</v>
      </c>
      <c r="H14" s="37">
        <f>H15+H16+H20+H24+H25+H26+H29+H36</f>
        <v>53783871</v>
      </c>
      <c r="I14" s="37">
        <f>I15+I16+I20+I24+I25+I26+I29+I36</f>
        <v>53783871</v>
      </c>
      <c r="J14" s="37">
        <f>J15+J16+J20+J24+J25+J26+J29+J36</f>
        <v>52852977</v>
      </c>
      <c r="K14" s="37">
        <f>K15+K16+K20+K24+K25+K26+K29+K36</f>
        <v>52852977</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7098260</v>
      </c>
      <c r="I16" s="37">
        <f>SUM(I17:I19)</f>
        <v>7098260</v>
      </c>
      <c r="J16" s="37">
        <f>SUM(J17:J19)</f>
        <v>5926754</v>
      </c>
      <c r="K16" s="37">
        <f>SUM(K17:K19)</f>
        <v>5926754</v>
      </c>
    </row>
    <row r="17" spans="1:11" x14ac:dyDescent="0.2">
      <c r="A17" s="228" t="s">
        <v>128</v>
      </c>
      <c r="B17" s="228"/>
      <c r="C17" s="228"/>
      <c r="D17" s="228"/>
      <c r="E17" s="228"/>
      <c r="F17" s="228"/>
      <c r="G17" s="15">
        <v>134</v>
      </c>
      <c r="H17" s="33">
        <v>4492318</v>
      </c>
      <c r="I17" s="33">
        <v>4492318</v>
      </c>
      <c r="J17" s="33">
        <v>2934653</v>
      </c>
      <c r="K17" s="33">
        <v>2934653</v>
      </c>
    </row>
    <row r="18" spans="1:11" x14ac:dyDescent="0.2">
      <c r="A18" s="228" t="s">
        <v>129</v>
      </c>
      <c r="B18" s="228"/>
      <c r="C18" s="228"/>
      <c r="D18" s="228"/>
      <c r="E18" s="228"/>
      <c r="F18" s="228"/>
      <c r="G18" s="15">
        <v>135</v>
      </c>
      <c r="H18" s="33">
        <v>151388</v>
      </c>
      <c r="I18" s="33">
        <v>151388</v>
      </c>
      <c r="J18" s="33">
        <v>62563</v>
      </c>
      <c r="K18" s="33">
        <v>62563</v>
      </c>
    </row>
    <row r="19" spans="1:11" x14ac:dyDescent="0.2">
      <c r="A19" s="228" t="s">
        <v>130</v>
      </c>
      <c r="B19" s="228"/>
      <c r="C19" s="228"/>
      <c r="D19" s="228"/>
      <c r="E19" s="228"/>
      <c r="F19" s="228"/>
      <c r="G19" s="15">
        <v>136</v>
      </c>
      <c r="H19" s="33">
        <v>2454554</v>
      </c>
      <c r="I19" s="33">
        <v>2454554</v>
      </c>
      <c r="J19" s="33">
        <v>2929538</v>
      </c>
      <c r="K19" s="33">
        <v>2929538</v>
      </c>
    </row>
    <row r="20" spans="1:11" x14ac:dyDescent="0.2">
      <c r="A20" s="231" t="s">
        <v>131</v>
      </c>
      <c r="B20" s="231"/>
      <c r="C20" s="231"/>
      <c r="D20" s="231"/>
      <c r="E20" s="231"/>
      <c r="F20" s="231"/>
      <c r="G20" s="20">
        <v>137</v>
      </c>
      <c r="H20" s="37">
        <f>SUM(H21:H23)</f>
        <v>13985596</v>
      </c>
      <c r="I20" s="37">
        <f>SUM(I21:I23)</f>
        <v>13985596</v>
      </c>
      <c r="J20" s="37">
        <f>SUM(J21:J23)</f>
        <v>12862798</v>
      </c>
      <c r="K20" s="37">
        <f>SUM(K21:K23)</f>
        <v>12862798</v>
      </c>
    </row>
    <row r="21" spans="1:11" x14ac:dyDescent="0.2">
      <c r="A21" s="228" t="s">
        <v>109</v>
      </c>
      <c r="B21" s="228"/>
      <c r="C21" s="228"/>
      <c r="D21" s="228"/>
      <c r="E21" s="228"/>
      <c r="F21" s="228"/>
      <c r="G21" s="15">
        <v>138</v>
      </c>
      <c r="H21" s="33">
        <v>8167413</v>
      </c>
      <c r="I21" s="33">
        <v>8167413</v>
      </c>
      <c r="J21" s="33">
        <v>7685981</v>
      </c>
      <c r="K21" s="33">
        <v>7685981</v>
      </c>
    </row>
    <row r="22" spans="1:11" x14ac:dyDescent="0.2">
      <c r="A22" s="228" t="s">
        <v>110</v>
      </c>
      <c r="B22" s="228"/>
      <c r="C22" s="228"/>
      <c r="D22" s="228"/>
      <c r="E22" s="228"/>
      <c r="F22" s="228"/>
      <c r="G22" s="15">
        <v>139</v>
      </c>
      <c r="H22" s="33">
        <v>3790442</v>
      </c>
      <c r="I22" s="33">
        <v>3790442</v>
      </c>
      <c r="J22" s="33">
        <v>3355125</v>
      </c>
      <c r="K22" s="33">
        <v>3355125</v>
      </c>
    </row>
    <row r="23" spans="1:11" x14ac:dyDescent="0.2">
      <c r="A23" s="228" t="s">
        <v>111</v>
      </c>
      <c r="B23" s="228"/>
      <c r="C23" s="228"/>
      <c r="D23" s="228"/>
      <c r="E23" s="228"/>
      <c r="F23" s="228"/>
      <c r="G23" s="15">
        <v>140</v>
      </c>
      <c r="H23" s="33">
        <v>2027741</v>
      </c>
      <c r="I23" s="33">
        <v>2027741</v>
      </c>
      <c r="J23" s="33">
        <v>1821692</v>
      </c>
      <c r="K23" s="33">
        <v>1821692</v>
      </c>
    </row>
    <row r="24" spans="1:11" x14ac:dyDescent="0.2">
      <c r="A24" s="186" t="s">
        <v>112</v>
      </c>
      <c r="B24" s="186"/>
      <c r="C24" s="186"/>
      <c r="D24" s="186"/>
      <c r="E24" s="186"/>
      <c r="F24" s="186"/>
      <c r="G24" s="15">
        <v>141</v>
      </c>
      <c r="H24" s="33">
        <v>29787774</v>
      </c>
      <c r="I24" s="33">
        <v>29787774</v>
      </c>
      <c r="J24" s="33">
        <v>31872888</v>
      </c>
      <c r="K24" s="33">
        <v>31872888</v>
      </c>
    </row>
    <row r="25" spans="1:11" x14ac:dyDescent="0.2">
      <c r="A25" s="186" t="s">
        <v>113</v>
      </c>
      <c r="B25" s="186"/>
      <c r="C25" s="186"/>
      <c r="D25" s="186"/>
      <c r="E25" s="186"/>
      <c r="F25" s="186"/>
      <c r="G25" s="15">
        <v>142</v>
      </c>
      <c r="H25" s="33">
        <v>2809536</v>
      </c>
      <c r="I25" s="33">
        <v>2809536</v>
      </c>
      <c r="J25" s="33">
        <v>2146775</v>
      </c>
      <c r="K25" s="33">
        <v>2146775</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102705</v>
      </c>
      <c r="I36" s="33">
        <v>102705</v>
      </c>
      <c r="J36" s="33">
        <v>43762</v>
      </c>
      <c r="K36" s="33">
        <v>43762</v>
      </c>
    </row>
    <row r="37" spans="1:11" x14ac:dyDescent="0.2">
      <c r="A37" s="222" t="s">
        <v>142</v>
      </c>
      <c r="B37" s="222"/>
      <c r="C37" s="222"/>
      <c r="D37" s="222"/>
      <c r="E37" s="222"/>
      <c r="F37" s="222"/>
      <c r="G37" s="20">
        <v>154</v>
      </c>
      <c r="H37" s="37">
        <f>SUM(H38:H47)</f>
        <v>15332</v>
      </c>
      <c r="I37" s="37">
        <f>SUM(I38:I47)</f>
        <v>15332</v>
      </c>
      <c r="J37" s="37">
        <f>SUM(J38:J47)</f>
        <v>206524</v>
      </c>
      <c r="K37" s="37">
        <f>SUM(K38:K47)</f>
        <v>206524</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147694</v>
      </c>
      <c r="K41" s="33">
        <v>147694</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103</v>
      </c>
      <c r="I44" s="33">
        <v>103</v>
      </c>
      <c r="J44" s="33">
        <v>7</v>
      </c>
      <c r="K44" s="33">
        <v>7</v>
      </c>
    </row>
    <row r="45" spans="1:11" x14ac:dyDescent="0.2">
      <c r="A45" s="186" t="s">
        <v>150</v>
      </c>
      <c r="B45" s="186"/>
      <c r="C45" s="186"/>
      <c r="D45" s="186"/>
      <c r="E45" s="186"/>
      <c r="F45" s="186"/>
      <c r="G45" s="15">
        <v>162</v>
      </c>
      <c r="H45" s="33">
        <v>15229</v>
      </c>
      <c r="I45" s="33">
        <v>15229</v>
      </c>
      <c r="J45" s="33">
        <v>58823</v>
      </c>
      <c r="K45" s="33">
        <v>58823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4039236</v>
      </c>
      <c r="I48" s="37">
        <f>SUM(I49:I55)</f>
        <v>4039236</v>
      </c>
      <c r="J48" s="37">
        <f>SUM(J49:J55)</f>
        <v>4481152</v>
      </c>
      <c r="K48" s="37">
        <f>SUM(K49:K55)</f>
        <v>4481152</v>
      </c>
    </row>
    <row r="49" spans="1:11" ht="25.15" customHeight="1" x14ac:dyDescent="0.2">
      <c r="A49" s="186" t="s">
        <v>154</v>
      </c>
      <c r="B49" s="186"/>
      <c r="C49" s="186"/>
      <c r="D49" s="186"/>
      <c r="E49" s="186"/>
      <c r="F49" s="186"/>
      <c r="G49" s="15">
        <v>166</v>
      </c>
      <c r="H49" s="33">
        <v>102967</v>
      </c>
      <c r="I49" s="33">
        <v>102967</v>
      </c>
      <c r="J49" s="33">
        <v>142869</v>
      </c>
      <c r="K49" s="33">
        <v>142869</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3890067</v>
      </c>
      <c r="I51" s="33">
        <v>3890067</v>
      </c>
      <c r="J51" s="33">
        <v>4141517</v>
      </c>
      <c r="K51" s="33">
        <v>4141517</v>
      </c>
    </row>
    <row r="52" spans="1:11" x14ac:dyDescent="0.2">
      <c r="A52" s="223" t="s">
        <v>157</v>
      </c>
      <c r="B52" s="223"/>
      <c r="C52" s="223"/>
      <c r="D52" s="223"/>
      <c r="E52" s="223"/>
      <c r="F52" s="223"/>
      <c r="G52" s="15">
        <v>169</v>
      </c>
      <c r="H52" s="33">
        <v>46202</v>
      </c>
      <c r="I52" s="33">
        <v>46202</v>
      </c>
      <c r="J52" s="33">
        <v>196766</v>
      </c>
      <c r="K52" s="33">
        <v>196766</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8942145</v>
      </c>
      <c r="I60" s="37">
        <f t="shared" ref="I60:K60" si="0">I8+I37+I56+I57</f>
        <v>8942145</v>
      </c>
      <c r="J60" s="37">
        <f t="shared" si="0"/>
        <v>5829795</v>
      </c>
      <c r="K60" s="37">
        <f t="shared" si="0"/>
        <v>5829795</v>
      </c>
    </row>
    <row r="61" spans="1:11" x14ac:dyDescent="0.2">
      <c r="A61" s="222" t="s">
        <v>166</v>
      </c>
      <c r="B61" s="222"/>
      <c r="C61" s="222"/>
      <c r="D61" s="222"/>
      <c r="E61" s="222"/>
      <c r="F61" s="222"/>
      <c r="G61" s="20">
        <v>178</v>
      </c>
      <c r="H61" s="37">
        <f>H14+H48+H58+H59</f>
        <v>57823107</v>
      </c>
      <c r="I61" s="37">
        <f t="shared" ref="I61:K61" si="1">I14+I48+I58+I59</f>
        <v>57823107</v>
      </c>
      <c r="J61" s="37">
        <f t="shared" si="1"/>
        <v>57334129</v>
      </c>
      <c r="K61" s="37">
        <f t="shared" si="1"/>
        <v>57334129</v>
      </c>
    </row>
    <row r="62" spans="1:11" x14ac:dyDescent="0.2">
      <c r="A62" s="222" t="s">
        <v>167</v>
      </c>
      <c r="B62" s="222"/>
      <c r="C62" s="222"/>
      <c r="D62" s="222"/>
      <c r="E62" s="222"/>
      <c r="F62" s="222"/>
      <c r="G62" s="20">
        <v>179</v>
      </c>
      <c r="H62" s="37">
        <f>H60-H61</f>
        <v>-48880962</v>
      </c>
      <c r="I62" s="37">
        <f t="shared" ref="I62:K62" si="2">I60-I61</f>
        <v>-48880962</v>
      </c>
      <c r="J62" s="37">
        <f t="shared" si="2"/>
        <v>-51504334</v>
      </c>
      <c r="K62" s="37">
        <f t="shared" si="2"/>
        <v>-51504334</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-48880962</v>
      </c>
      <c r="I64" s="37">
        <f t="shared" ref="I64:K64" si="4">+IF((I60-I61)&lt;0,(I60-I61),0)</f>
        <v>-48880962</v>
      </c>
      <c r="J64" s="37">
        <f t="shared" si="4"/>
        <v>-51504334</v>
      </c>
      <c r="K64" s="37">
        <f t="shared" si="4"/>
        <v>-51504334</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-48880962</v>
      </c>
      <c r="I66" s="37">
        <f t="shared" ref="I66:K66" si="5">I62-I65</f>
        <v>-48880962</v>
      </c>
      <c r="J66" s="37">
        <f t="shared" si="5"/>
        <v>-51504334</v>
      </c>
      <c r="K66" s="37">
        <f t="shared" si="5"/>
        <v>-51504334</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-48880962</v>
      </c>
      <c r="I68" s="37">
        <f t="shared" ref="I68:K68" si="7">+IF((I62-I65)&lt;0,(I62-I65),0)</f>
        <v>-48880962</v>
      </c>
      <c r="J68" s="37">
        <f t="shared" si="7"/>
        <v>-51504334</v>
      </c>
      <c r="K68" s="37">
        <f t="shared" si="7"/>
        <v>-51504334</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H66</f>
        <v>-48880962</v>
      </c>
      <c r="I89" s="40">
        <f>I66</f>
        <v>-48880962</v>
      </c>
      <c r="J89" s="40">
        <f>J66</f>
        <v>-51504334</v>
      </c>
      <c r="K89" s="40">
        <f>K66</f>
        <v>-51504334</v>
      </c>
    </row>
    <row r="90" spans="1:11" ht="24" customHeight="1" x14ac:dyDescent="0.2">
      <c r="A90" s="232" t="s">
        <v>192</v>
      </c>
      <c r="B90" s="232"/>
      <c r="C90" s="232"/>
      <c r="D90" s="232"/>
      <c r="E90" s="232"/>
      <c r="F90" s="232"/>
      <c r="G90" s="20">
        <v>203</v>
      </c>
      <c r="H90" s="39">
        <f>SUM(H91:H98)</f>
        <v>10754553</v>
      </c>
      <c r="I90" s="39">
        <f>SUM(I91:I98)</f>
        <v>10754553</v>
      </c>
      <c r="J90" s="39">
        <f>SUM(J91:J98)</f>
        <v>10754553</v>
      </c>
      <c r="K90" s="39">
        <f>SUM(K91:K98)</f>
        <v>10754553</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10754553</v>
      </c>
      <c r="I92" s="40">
        <v>10754553</v>
      </c>
      <c r="J92" s="40">
        <v>10754553</v>
      </c>
      <c r="K92" s="40">
        <v>10754553</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10754553</v>
      </c>
      <c r="I100" s="39">
        <f>I90-I99</f>
        <v>10754553</v>
      </c>
      <c r="J100" s="39">
        <f>J90-J99</f>
        <v>10754553</v>
      </c>
      <c r="K100" s="39">
        <f>K90-K99</f>
        <v>10754553</v>
      </c>
    </row>
    <row r="101" spans="1:11" x14ac:dyDescent="0.2">
      <c r="A101" s="232" t="s">
        <v>202</v>
      </c>
      <c r="B101" s="232"/>
      <c r="C101" s="232"/>
      <c r="D101" s="232"/>
      <c r="E101" s="232"/>
      <c r="F101" s="232"/>
      <c r="G101" s="20">
        <v>214</v>
      </c>
      <c r="H101" s="39">
        <f>H89+H100</f>
        <v>-38126409</v>
      </c>
      <c r="I101" s="39">
        <f>I89+I100</f>
        <v>-38126409</v>
      </c>
      <c r="J101" s="39">
        <f>J89+J100</f>
        <v>-40749781</v>
      </c>
      <c r="K101" s="39">
        <f>K89+K100</f>
        <v>-40749781</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52" sqref="I5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450</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-48880962</v>
      </c>
      <c r="I8" s="43">
        <v>-51504334</v>
      </c>
    </row>
    <row r="9" spans="1:9" ht="12.75" customHeight="1" x14ac:dyDescent="0.2">
      <c r="A9" s="247" t="s">
        <v>211</v>
      </c>
      <c r="B9" s="248"/>
      <c r="C9" s="248"/>
      <c r="D9" s="248"/>
      <c r="E9" s="248"/>
      <c r="F9" s="249"/>
      <c r="G9" s="25">
        <v>2</v>
      </c>
      <c r="H9" s="44">
        <f>H10+H11+H12+H13+H14+H15+H16+H17</f>
        <v>40542327</v>
      </c>
      <c r="I9" s="44">
        <f>I10+I11+I12+I13+I14+I15+I16+I17</f>
        <v>42627441</v>
      </c>
    </row>
    <row r="10" spans="1:9" ht="12.75" customHeight="1" x14ac:dyDescent="0.2">
      <c r="A10" s="239" t="s">
        <v>212</v>
      </c>
      <c r="B10" s="240"/>
      <c r="C10" s="240"/>
      <c r="D10" s="240"/>
      <c r="E10" s="240"/>
      <c r="F10" s="241"/>
      <c r="G10" s="26">
        <v>3</v>
      </c>
      <c r="H10" s="45">
        <v>29787774</v>
      </c>
      <c r="I10" s="45">
        <v>31872888</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10754553</v>
      </c>
      <c r="I17" s="45">
        <v>10754553</v>
      </c>
    </row>
    <row r="18" spans="1:9" ht="28.15" customHeight="1" x14ac:dyDescent="0.2">
      <c r="A18" s="244" t="s">
        <v>390</v>
      </c>
      <c r="B18" s="245"/>
      <c r="C18" s="245"/>
      <c r="D18" s="245"/>
      <c r="E18" s="245"/>
      <c r="F18" s="246"/>
      <c r="G18" s="25">
        <v>11</v>
      </c>
      <c r="H18" s="44">
        <f>H8+H9</f>
        <v>-8338635</v>
      </c>
      <c r="I18" s="44">
        <f>I8+I9</f>
        <v>-8876893</v>
      </c>
    </row>
    <row r="19" spans="1:9" ht="12.75" customHeight="1" x14ac:dyDescent="0.2">
      <c r="A19" s="247" t="s">
        <v>220</v>
      </c>
      <c r="B19" s="248"/>
      <c r="C19" s="248"/>
      <c r="D19" s="248"/>
      <c r="E19" s="248"/>
      <c r="F19" s="249"/>
      <c r="G19" s="25">
        <v>12</v>
      </c>
      <c r="H19" s="44">
        <f>H20+H21+H22+H23</f>
        <v>5865206</v>
      </c>
      <c r="I19" s="44">
        <f>I20+I21+I22+I23</f>
        <v>16027262</v>
      </c>
    </row>
    <row r="20" spans="1:9" ht="12.75" customHeight="1" x14ac:dyDescent="0.2">
      <c r="A20" s="239" t="s">
        <v>221</v>
      </c>
      <c r="B20" s="240"/>
      <c r="C20" s="240"/>
      <c r="D20" s="240"/>
      <c r="E20" s="240"/>
      <c r="F20" s="241"/>
      <c r="G20" s="26">
        <v>13</v>
      </c>
      <c r="H20" s="45">
        <v>18155336</v>
      </c>
      <c r="I20" s="45">
        <v>34828125</v>
      </c>
    </row>
    <row r="21" spans="1:9" ht="12.75" customHeight="1" x14ac:dyDescent="0.2">
      <c r="A21" s="239" t="s">
        <v>222</v>
      </c>
      <c r="B21" s="240"/>
      <c r="C21" s="240"/>
      <c r="D21" s="240"/>
      <c r="E21" s="240"/>
      <c r="F21" s="241"/>
      <c r="G21" s="26">
        <v>14</v>
      </c>
      <c r="H21" s="45">
        <v>2189803</v>
      </c>
      <c r="I21" s="45">
        <v>-2416157</v>
      </c>
    </row>
    <row r="22" spans="1:9" ht="12.75" customHeight="1" x14ac:dyDescent="0.2">
      <c r="A22" s="239" t="s">
        <v>223</v>
      </c>
      <c r="B22" s="240"/>
      <c r="C22" s="240"/>
      <c r="D22" s="240"/>
      <c r="E22" s="240"/>
      <c r="F22" s="241"/>
      <c r="G22" s="26">
        <v>15</v>
      </c>
      <c r="H22" s="45">
        <v>-1408627</v>
      </c>
      <c r="I22" s="45">
        <v>-4531044</v>
      </c>
    </row>
    <row r="23" spans="1:9" ht="12.75" customHeight="1" x14ac:dyDescent="0.2">
      <c r="A23" s="239" t="s">
        <v>224</v>
      </c>
      <c r="B23" s="240"/>
      <c r="C23" s="240"/>
      <c r="D23" s="240"/>
      <c r="E23" s="240"/>
      <c r="F23" s="241"/>
      <c r="G23" s="26">
        <v>16</v>
      </c>
      <c r="H23" s="45">
        <v>-13071306</v>
      </c>
      <c r="I23" s="45">
        <v>-11853662</v>
      </c>
    </row>
    <row r="24" spans="1:9" ht="12.75" customHeight="1" x14ac:dyDescent="0.2">
      <c r="A24" s="244" t="s">
        <v>225</v>
      </c>
      <c r="B24" s="245"/>
      <c r="C24" s="245"/>
      <c r="D24" s="245"/>
      <c r="E24" s="245"/>
      <c r="F24" s="246"/>
      <c r="G24" s="25">
        <v>17</v>
      </c>
      <c r="H24" s="44">
        <f>H18+H19</f>
        <v>-2473429</v>
      </c>
      <c r="I24" s="44">
        <f>I18+I19</f>
        <v>7150369</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-2473429</v>
      </c>
      <c r="I27" s="46">
        <f>I24+I25+I26</f>
        <v>7150369</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102640</v>
      </c>
    </row>
    <row r="35" spans="1:9" ht="26.45" customHeight="1" x14ac:dyDescent="0.2">
      <c r="A35" s="244" t="s">
        <v>236</v>
      </c>
      <c r="B35" s="245"/>
      <c r="C35" s="245"/>
      <c r="D35" s="245"/>
      <c r="E35" s="245"/>
      <c r="F35" s="246"/>
      <c r="G35" s="25">
        <v>27</v>
      </c>
      <c r="H35" s="49">
        <f>H29+H30+H31+H32+H33+H34</f>
        <v>0</v>
      </c>
      <c r="I35" s="49">
        <f>I29+I30+I31+I32+I33+I34</f>
        <v>102640</v>
      </c>
    </row>
    <row r="36" spans="1:9" ht="22.9" customHeight="1" x14ac:dyDescent="0.2">
      <c r="A36" s="235" t="s">
        <v>237</v>
      </c>
      <c r="B36" s="236"/>
      <c r="C36" s="236"/>
      <c r="D36" s="236"/>
      <c r="E36" s="236"/>
      <c r="F36" s="237"/>
      <c r="G36" s="26">
        <v>28</v>
      </c>
      <c r="H36" s="48">
        <v>-60813633</v>
      </c>
      <c r="I36" s="48">
        <v>-29228690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-80193</v>
      </c>
      <c r="I40" s="48">
        <v>0</v>
      </c>
    </row>
    <row r="41" spans="1:9" ht="24" customHeight="1" x14ac:dyDescent="0.2">
      <c r="A41" s="244" t="s">
        <v>242</v>
      </c>
      <c r="B41" s="245"/>
      <c r="C41" s="245"/>
      <c r="D41" s="245"/>
      <c r="E41" s="245"/>
      <c r="F41" s="246"/>
      <c r="G41" s="25">
        <v>33</v>
      </c>
      <c r="H41" s="49">
        <f>H36+H37+H38+H39+H40</f>
        <v>-60893826</v>
      </c>
      <c r="I41" s="49">
        <f>I36+I37+I38+I39+I40</f>
        <v>-29228690</v>
      </c>
    </row>
    <row r="42" spans="1:9" ht="29.45" customHeight="1" x14ac:dyDescent="0.2">
      <c r="A42" s="262" t="s">
        <v>243</v>
      </c>
      <c r="B42" s="263"/>
      <c r="C42" s="263"/>
      <c r="D42" s="263"/>
      <c r="E42" s="263"/>
      <c r="F42" s="264"/>
      <c r="G42" s="27">
        <v>34</v>
      </c>
      <c r="H42" s="50">
        <f>H35+H41</f>
        <v>-60893826</v>
      </c>
      <c r="I42" s="50">
        <f>I35+I41</f>
        <v>-29126050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68398209</v>
      </c>
      <c r="I46" s="48">
        <v>29536587</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68398209</v>
      </c>
      <c r="I48" s="49">
        <f>I44+I45+I46+I47</f>
        <v>29536587</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68398209</v>
      </c>
      <c r="I55" s="49">
        <f>I48+I54</f>
        <v>29536587</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5030954</v>
      </c>
      <c r="I57" s="49">
        <f>I27+I42+I55+I56</f>
        <v>7560906</v>
      </c>
    </row>
    <row r="58" spans="1:9" x14ac:dyDescent="0.2">
      <c r="A58" s="268" t="s">
        <v>258</v>
      </c>
      <c r="B58" s="269"/>
      <c r="C58" s="269"/>
      <c r="D58" s="269"/>
      <c r="E58" s="269"/>
      <c r="F58" s="270"/>
      <c r="G58" s="26">
        <v>49</v>
      </c>
      <c r="H58" s="48">
        <v>3295496</v>
      </c>
      <c r="I58" s="48">
        <v>3685508</v>
      </c>
    </row>
    <row r="59" spans="1:9" ht="31.15" customHeight="1" x14ac:dyDescent="0.2">
      <c r="A59" s="262" t="s">
        <v>259</v>
      </c>
      <c r="B59" s="263"/>
      <c r="C59" s="263"/>
      <c r="D59" s="263"/>
      <c r="E59" s="263"/>
      <c r="F59" s="264"/>
      <c r="G59" s="27">
        <v>50</v>
      </c>
      <c r="H59" s="50">
        <f>H57+H58</f>
        <v>8326450</v>
      </c>
      <c r="I59" s="50">
        <f>I57+I58</f>
        <v>11246414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4" sqref="I4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447</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A19" sqref="A19:F1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43555</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185315700</v>
      </c>
      <c r="I7" s="65">
        <v>8630224</v>
      </c>
      <c r="J7" s="65">
        <v>9593340</v>
      </c>
      <c r="K7" s="65">
        <v>21461614</v>
      </c>
      <c r="L7" s="65">
        <v>21461614</v>
      </c>
      <c r="M7" s="65">
        <v>0</v>
      </c>
      <c r="N7" s="65">
        <v>0</v>
      </c>
      <c r="O7" s="65">
        <v>533309265</v>
      </c>
      <c r="P7" s="65">
        <v>0</v>
      </c>
      <c r="Q7" s="65">
        <v>0</v>
      </c>
      <c r="R7" s="65">
        <v>0</v>
      </c>
      <c r="S7" s="65">
        <v>86818509</v>
      </c>
      <c r="T7" s="65">
        <v>-40039544</v>
      </c>
      <c r="U7" s="66">
        <f>H7+I7+J7+K7-L7+M7+N7+O7+P7+Q7+R7+S7+T7</f>
        <v>783627494</v>
      </c>
      <c r="V7" s="65">
        <v>0</v>
      </c>
      <c r="W7" s="66">
        <f>U7+V7</f>
        <v>783627494</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185315700</v>
      </c>
      <c r="I10" s="66">
        <f t="shared" ref="I10:W10" si="2">I7+I8+I9</f>
        <v>8630224</v>
      </c>
      <c r="J10" s="66">
        <f t="shared" si="2"/>
        <v>9593340</v>
      </c>
      <c r="K10" s="66">
        <f>K7+K8+K9</f>
        <v>21461614</v>
      </c>
      <c r="L10" s="66">
        <f t="shared" si="2"/>
        <v>21461614</v>
      </c>
      <c r="M10" s="66">
        <f t="shared" si="2"/>
        <v>0</v>
      </c>
      <c r="N10" s="66">
        <f t="shared" si="2"/>
        <v>0</v>
      </c>
      <c r="O10" s="66">
        <f t="shared" si="2"/>
        <v>533309265</v>
      </c>
      <c r="P10" s="66">
        <f t="shared" si="2"/>
        <v>0</v>
      </c>
      <c r="Q10" s="66">
        <f t="shared" si="2"/>
        <v>0</v>
      </c>
      <c r="R10" s="66">
        <f t="shared" si="2"/>
        <v>0</v>
      </c>
      <c r="S10" s="66">
        <f t="shared" si="2"/>
        <v>86818509</v>
      </c>
      <c r="T10" s="66">
        <f t="shared" si="2"/>
        <v>-40039544</v>
      </c>
      <c r="U10" s="66">
        <f t="shared" si="2"/>
        <v>783627494</v>
      </c>
      <c r="V10" s="66">
        <f t="shared" si="2"/>
        <v>0</v>
      </c>
      <c r="W10" s="66">
        <f t="shared" si="2"/>
        <v>783627494</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-40035699</v>
      </c>
      <c r="U11" s="66">
        <f>H11+I11+J11+K11-L11+M11+N11+O11+P11+Q11+R11+S11+T11</f>
        <v>-40035699</v>
      </c>
      <c r="V11" s="65">
        <v>0</v>
      </c>
      <c r="W11" s="66">
        <f t="shared" ref="W11:W28" si="3">U11+V11</f>
        <v>-40035699</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-35274935</v>
      </c>
      <c r="P13" s="67">
        <v>0</v>
      </c>
      <c r="Q13" s="67">
        <v>0</v>
      </c>
      <c r="R13" s="67">
        <v>0</v>
      </c>
      <c r="S13" s="65">
        <v>35274935</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7743280</v>
      </c>
      <c r="T19" s="65">
        <v>0</v>
      </c>
      <c r="U19" s="66">
        <f t="shared" si="4"/>
        <v>7743280</v>
      </c>
      <c r="V19" s="65">
        <v>0</v>
      </c>
      <c r="W19" s="66">
        <f t="shared" si="3"/>
        <v>7743280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-40039544</v>
      </c>
      <c r="T27" s="65">
        <v>40039544</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0</v>
      </c>
      <c r="O29" s="68">
        <f t="shared" si="5"/>
        <v>498034330</v>
      </c>
      <c r="P29" s="68">
        <f t="shared" si="5"/>
        <v>0</v>
      </c>
      <c r="Q29" s="68">
        <f t="shared" si="5"/>
        <v>0</v>
      </c>
      <c r="R29" s="68">
        <f t="shared" si="5"/>
        <v>0</v>
      </c>
      <c r="S29" s="68">
        <f t="shared" si="5"/>
        <v>89797180</v>
      </c>
      <c r="T29" s="68">
        <f t="shared" si="5"/>
        <v>-40035699</v>
      </c>
      <c r="U29" s="68">
        <f t="shared" si="5"/>
        <v>751335075</v>
      </c>
      <c r="V29" s="68">
        <f t="shared" si="5"/>
        <v>0</v>
      </c>
      <c r="W29" s="68">
        <f t="shared" si="5"/>
        <v>751335075</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-35274935</v>
      </c>
      <c r="P31" s="66">
        <f t="shared" si="6"/>
        <v>0</v>
      </c>
      <c r="Q31" s="66">
        <f t="shared" si="6"/>
        <v>0</v>
      </c>
      <c r="R31" s="66">
        <f t="shared" si="6"/>
        <v>0</v>
      </c>
      <c r="S31" s="66">
        <f t="shared" si="6"/>
        <v>43018215</v>
      </c>
      <c r="T31" s="66">
        <f t="shared" si="6"/>
        <v>0</v>
      </c>
      <c r="U31" s="66">
        <f t="shared" si="6"/>
        <v>7743280</v>
      </c>
      <c r="V31" s="66">
        <f t="shared" si="6"/>
        <v>0</v>
      </c>
      <c r="W31" s="66">
        <f t="shared" si="6"/>
        <v>7743280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-35274935</v>
      </c>
      <c r="P32" s="66">
        <f t="shared" si="7"/>
        <v>0</v>
      </c>
      <c r="Q32" s="66">
        <f t="shared" si="7"/>
        <v>0</v>
      </c>
      <c r="R32" s="66">
        <f t="shared" si="7"/>
        <v>0</v>
      </c>
      <c r="S32" s="66">
        <f t="shared" si="7"/>
        <v>43018215</v>
      </c>
      <c r="T32" s="66">
        <f t="shared" si="7"/>
        <v>-40035699</v>
      </c>
      <c r="U32" s="66">
        <f t="shared" si="7"/>
        <v>-32292419</v>
      </c>
      <c r="V32" s="66">
        <f t="shared" si="7"/>
        <v>0</v>
      </c>
      <c r="W32" s="66">
        <f t="shared" si="7"/>
        <v>-32292419</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-40039544</v>
      </c>
      <c r="T33" s="68">
        <f t="shared" si="8"/>
        <v>40039544</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f t="shared" ref="H35:T35" si="9">H29</f>
        <v>185315700</v>
      </c>
      <c r="I35" s="65">
        <f t="shared" si="9"/>
        <v>8630224</v>
      </c>
      <c r="J35" s="65">
        <f t="shared" si="9"/>
        <v>9593340</v>
      </c>
      <c r="K35" s="65">
        <f t="shared" si="9"/>
        <v>21461614</v>
      </c>
      <c r="L35" s="65">
        <f t="shared" si="9"/>
        <v>21461614</v>
      </c>
      <c r="M35" s="65">
        <f t="shared" si="9"/>
        <v>0</v>
      </c>
      <c r="N35" s="65">
        <f t="shared" si="9"/>
        <v>0</v>
      </c>
      <c r="O35" s="65">
        <f t="shared" si="9"/>
        <v>498034330</v>
      </c>
      <c r="P35" s="65">
        <f t="shared" si="9"/>
        <v>0</v>
      </c>
      <c r="Q35" s="65">
        <f t="shared" si="9"/>
        <v>0</v>
      </c>
      <c r="R35" s="65">
        <f t="shared" si="9"/>
        <v>0</v>
      </c>
      <c r="S35" s="65">
        <f t="shared" si="9"/>
        <v>89797180</v>
      </c>
      <c r="T35" s="65">
        <f t="shared" si="9"/>
        <v>-40035699</v>
      </c>
      <c r="U35" s="69">
        <f t="shared" ref="U35:U37" si="10">H35+I35+J35+K35-L35+M35+N35+O35+P35+Q35+R35+S35+T35</f>
        <v>751335075</v>
      </c>
      <c r="V35" s="65">
        <f>V29</f>
        <v>0</v>
      </c>
      <c r="W35" s="69">
        <f t="shared" ref="W35:W37" si="11">U35+V35</f>
        <v>751335075</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4" t="s">
        <v>378</v>
      </c>
      <c r="B38" s="304"/>
      <c r="C38" s="304"/>
      <c r="D38" s="304"/>
      <c r="E38" s="304"/>
      <c r="F38" s="304"/>
      <c r="G38" s="6">
        <v>30</v>
      </c>
      <c r="H38" s="69">
        <f>H35+H36+H37</f>
        <v>185315700</v>
      </c>
      <c r="I38" s="69">
        <f t="shared" ref="I38:W38" si="12">I35+I36+I37</f>
        <v>8630224</v>
      </c>
      <c r="J38" s="69">
        <f t="shared" si="12"/>
        <v>9593340</v>
      </c>
      <c r="K38" s="69">
        <f t="shared" si="12"/>
        <v>21461614</v>
      </c>
      <c r="L38" s="69">
        <f t="shared" si="12"/>
        <v>21461614</v>
      </c>
      <c r="M38" s="69">
        <f t="shared" si="12"/>
        <v>0</v>
      </c>
      <c r="N38" s="69">
        <f t="shared" si="12"/>
        <v>0</v>
      </c>
      <c r="O38" s="69">
        <f t="shared" si="12"/>
        <v>498034330</v>
      </c>
      <c r="P38" s="69">
        <f t="shared" si="12"/>
        <v>0</v>
      </c>
      <c r="Q38" s="69">
        <f t="shared" si="12"/>
        <v>0</v>
      </c>
      <c r="R38" s="69">
        <f t="shared" si="12"/>
        <v>0</v>
      </c>
      <c r="S38" s="69">
        <f t="shared" si="12"/>
        <v>89797180</v>
      </c>
      <c r="T38" s="69">
        <f t="shared" si="12"/>
        <v>-40035699</v>
      </c>
      <c r="U38" s="69">
        <f t="shared" si="12"/>
        <v>751335075</v>
      </c>
      <c r="V38" s="69">
        <f t="shared" si="12"/>
        <v>0</v>
      </c>
      <c r="W38" s="69">
        <f t="shared" si="12"/>
        <v>751335075</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-51504334</v>
      </c>
      <c r="U39" s="69">
        <f t="shared" ref="U39:U56" si="13">H39+I39+J39+K39-L39+M39+N39+O39+P39+Q39+R39+S39+T39</f>
        <v>-51504334</v>
      </c>
      <c r="V39" s="65">
        <v>0</v>
      </c>
      <c r="W39" s="69">
        <f t="shared" ref="W39:W56" si="14">U39+V39</f>
        <v>-51504334</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-8818733</v>
      </c>
      <c r="P41" s="67">
        <v>0</v>
      </c>
      <c r="Q41" s="67">
        <v>0</v>
      </c>
      <c r="R41" s="67">
        <v>0</v>
      </c>
      <c r="S41" s="65">
        <v>8818733</v>
      </c>
      <c r="T41" s="65">
        <v>0</v>
      </c>
      <c r="U41" s="69">
        <f t="shared" si="13"/>
        <v>0</v>
      </c>
      <c r="V41" s="65">
        <v>0</v>
      </c>
      <c r="W41" s="69">
        <f t="shared" si="14"/>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1935820</v>
      </c>
      <c r="T47" s="65">
        <v>0</v>
      </c>
      <c r="U47" s="69">
        <f t="shared" si="13"/>
        <v>1935820</v>
      </c>
      <c r="V47" s="65">
        <v>0</v>
      </c>
      <c r="W47" s="69">
        <f t="shared" si="14"/>
        <v>1935820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-40035699</v>
      </c>
      <c r="T55" s="65">
        <v>40035699</v>
      </c>
      <c r="U55" s="69">
        <f t="shared" si="13"/>
        <v>0</v>
      </c>
      <c r="V55" s="65">
        <v>0</v>
      </c>
      <c r="W55" s="69">
        <f t="shared" si="14"/>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3" t="s">
        <v>379</v>
      </c>
      <c r="B57" s="313"/>
      <c r="C57" s="313"/>
      <c r="D57" s="313"/>
      <c r="E57" s="313"/>
      <c r="F57" s="313"/>
      <c r="G57" s="9">
        <v>49</v>
      </c>
      <c r="H57" s="70">
        <f>SUM(H38:H56)</f>
        <v>185315700</v>
      </c>
      <c r="I57" s="70">
        <f t="shared" ref="I57:W57" si="15">SUM(I38:I56)</f>
        <v>8630224</v>
      </c>
      <c r="J57" s="70">
        <f t="shared" si="15"/>
        <v>9593340</v>
      </c>
      <c r="K57" s="70">
        <f t="shared" si="15"/>
        <v>21461614</v>
      </c>
      <c r="L57" s="70">
        <f t="shared" si="15"/>
        <v>21461614</v>
      </c>
      <c r="M57" s="70">
        <f t="shared" si="15"/>
        <v>0</v>
      </c>
      <c r="N57" s="70">
        <f t="shared" si="15"/>
        <v>0</v>
      </c>
      <c r="O57" s="70">
        <f t="shared" si="15"/>
        <v>489215597</v>
      </c>
      <c r="P57" s="70">
        <f t="shared" si="15"/>
        <v>0</v>
      </c>
      <c r="Q57" s="70">
        <f t="shared" si="15"/>
        <v>0</v>
      </c>
      <c r="R57" s="70">
        <f t="shared" si="15"/>
        <v>0</v>
      </c>
      <c r="S57" s="70">
        <f t="shared" si="15"/>
        <v>60516034</v>
      </c>
      <c r="T57" s="70">
        <f t="shared" si="15"/>
        <v>-51504334</v>
      </c>
      <c r="U57" s="70">
        <f t="shared" si="15"/>
        <v>701766561</v>
      </c>
      <c r="V57" s="70">
        <f t="shared" si="15"/>
        <v>0</v>
      </c>
      <c r="W57" s="70">
        <f t="shared" si="15"/>
        <v>701766561</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-8818733</v>
      </c>
      <c r="P59" s="69">
        <f t="shared" si="16"/>
        <v>0</v>
      </c>
      <c r="Q59" s="69">
        <f t="shared" si="16"/>
        <v>0</v>
      </c>
      <c r="R59" s="69">
        <f t="shared" si="16"/>
        <v>0</v>
      </c>
      <c r="S59" s="69">
        <f t="shared" si="16"/>
        <v>10754553</v>
      </c>
      <c r="T59" s="69">
        <f t="shared" si="16"/>
        <v>0</v>
      </c>
      <c r="U59" s="69">
        <f t="shared" si="16"/>
        <v>1935820</v>
      </c>
      <c r="V59" s="69">
        <f t="shared" si="16"/>
        <v>0</v>
      </c>
      <c r="W59" s="69">
        <f t="shared" si="16"/>
        <v>1935820</v>
      </c>
    </row>
    <row r="60" spans="1:23" ht="27.75" customHeight="1" x14ac:dyDescent="0.2">
      <c r="A60" s="311" t="s">
        <v>353</v>
      </c>
      <c r="B60" s="311"/>
      <c r="C60" s="311"/>
      <c r="D60" s="311"/>
      <c r="E60" s="311"/>
      <c r="F60" s="311"/>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-8818733</v>
      </c>
      <c r="P60" s="69">
        <f t="shared" si="17"/>
        <v>0</v>
      </c>
      <c r="Q60" s="69">
        <f t="shared" si="17"/>
        <v>0</v>
      </c>
      <c r="R60" s="69">
        <f t="shared" si="17"/>
        <v>0</v>
      </c>
      <c r="S60" s="69">
        <f t="shared" si="17"/>
        <v>10754553</v>
      </c>
      <c r="T60" s="69">
        <f t="shared" si="17"/>
        <v>-51504334</v>
      </c>
      <c r="U60" s="69">
        <f t="shared" si="17"/>
        <v>-49568514</v>
      </c>
      <c r="V60" s="69">
        <f t="shared" si="17"/>
        <v>0</v>
      </c>
      <c r="W60" s="69">
        <f t="shared" si="17"/>
        <v>-49568514</v>
      </c>
    </row>
    <row r="61" spans="1:23" ht="29.25" customHeight="1" x14ac:dyDescent="0.2">
      <c r="A61" s="312" t="s">
        <v>354</v>
      </c>
      <c r="B61" s="312"/>
      <c r="C61" s="312"/>
      <c r="D61" s="312"/>
      <c r="E61" s="312"/>
      <c r="F61" s="312"/>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-40035699</v>
      </c>
      <c r="T61" s="70">
        <f t="shared" si="18"/>
        <v>40035699</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 ds:uri="http://purl.org/dc/elements/1.1/"/>
    <ds:schemaRef ds:uri="http://schemas.openxmlformats.org/package/2006/metadata/core-propertie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2019-05-20T07:10:35Z</cp:lastPrinted>
  <dcterms:created xsi:type="dcterms:W3CDTF">2008-10-17T11:51:54Z</dcterms:created>
  <dcterms:modified xsi:type="dcterms:W3CDTF">2019-05-24T12:18:12Z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