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0">'OPĆI PODACI'!$A$1:$I$63</definedName>
  </definedNames>
  <calcPr fullCalcOnLoad="1"/>
</workbook>
</file>

<file path=xl/sharedStrings.xml><?xml version="1.0" encoding="utf-8"?>
<sst xmlns="http://schemas.openxmlformats.org/spreadsheetml/2006/main" count="349" uniqueCount="313">
  <si>
    <t>AKTIVA</t>
  </si>
  <si>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</si>
  <si>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</si>
  <si>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</si>
  <si>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</si>
  <si>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</si>
  <si>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</si>
  <si>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</si>
  <si>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</si>
  <si>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</si>
  <si>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</si>
  <si>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</si>
  <si>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</si>
  <si>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</si>
  <si>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</si>
  <si>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</si>
  <si>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</si>
  <si>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</si>
  <si>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</si>
  <si>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</si>
  <si>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</si>
  <si>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</si>
  <si>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</si>
  <si>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</si>
  <si>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</si>
  <si>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</si>
  <si>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</si>
  <si>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</si>
  <si>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</si>
  <si>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</si>
  <si>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</si>
  <si>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</si>
  <si>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</si>
  <si>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</si>
  <si>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</si>
  <si>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</si>
  <si>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</si>
  <si>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</si>
  <si>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</si>
  <si>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</si>
  <si>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</si>
  <si>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</si>
  <si>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</si>
  <si>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</si>
  <si>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</si>
  <si>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</si>
  <si>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</si>
  <si>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</si>
  <si>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</si>
  <si>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</si>
  <si>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</si>
  <si>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</si>
  <si>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</si>
  <si>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</si>
  <si>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</si>
  <si>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</si>
  <si>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</si>
  <si>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</si>
  <si>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</si>
  <si>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</si>
  <si>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</si>
  <si>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</si>
  <si>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</si>
  <si>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</si>
  <si>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</si>
  <si>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</si>
  <si>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</si>
  <si>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</si>
  <si>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</si>
  <si>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</si>
  <si>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</si>
  <si>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</si>
  <si>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</si>
  <si>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</si>
  <si>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</si>
  <si>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</si>
  <si>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</si>
  <si>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</si>
  <si>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</si>
  <si>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</si>
  <si>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</si>
  <si>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</si>
  <si>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</si>
  <si>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</si>
  <si>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</si>
  <si>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</si>
  <si>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</si>
  <si>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</si>
  <si>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</si>
  <si>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</si>
  <si>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</si>
  <si>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</si>
  <si>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 xml:space="preserve">     2. Kamate, tečajne razlike, dividende, slični prihodi iz odnosa s
          nepovezanim poduzetnicima i drugim osobama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</si>
  <si>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</si>
  <si>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</si>
  <si>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</si>
  <si>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</si>
  <si>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</si>
  <si>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</si>
  <si>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</si>
  <si>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</si>
  <si>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</si>
  <si>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</si>
  <si>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</si>
  <si>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</si>
  <si>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</si>
  <si>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</si>
  <si>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</si>
  <si>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</si>
  <si>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</si>
  <si>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</si>
  <si>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</si>
  <si>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</si>
  <si>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</si>
  <si>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</si>
  <si>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</si>
  <si>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</si>
  <si>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</si>
  <si>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</si>
  <si>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</si>
  <si>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</si>
  <si>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</si>
  <si>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</si>
  <si>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</si>
  <si>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</si>
  <si>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</si>
  <si>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</si>
  <si>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</si>
  <si>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</si>
  <si>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</si>
  <si>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</si>
  <si>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</si>
  <si>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</si>
  <si>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</si>
  <si>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</si>
  <si>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</si>
  <si>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</si>
  <si>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</si>
  <si>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</si>
  <si>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</si>
  <si>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</si>
  <si>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</si>
  <si>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</si>
  <si>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</si>
  <si>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</si>
  <si>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</si>
  <si>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</si>
  <si>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</si>
  <si>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</si>
  <si>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</si>
  <si>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</si>
  <si>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</si>
  <si>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</si>
  <si>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</si>
  <si>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</si>
  <si>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</si>
  <si>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</si>
  <si>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</si>
  <si>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</si>
  <si>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</si>
  <si>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</si>
  <si>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</si>
  <si>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</si>
  <si>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</si>
  <si>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</si>
  <si>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</si>
  <si>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</si>
  <si>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</si>
  <si>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</si>
  <si>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</si>
  <si>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</si>
  <si>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</si>
  <si>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</si>
  <si>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</si>
  <si>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</si>
  <si>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</si>
  <si>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</si>
  <si>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</si>
  <si>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</si>
  <si>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</si>
  <si>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</si>
  <si>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</si>
  <si>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</si>
  <si>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</si>
  <si>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</si>
  <si>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</si>
  <si>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</si>
  <si>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</si>
  <si>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</si>
  <si>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</si>
  <si>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</si>
  <si>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</si>
  <si>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</si>
  <si>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</si>
  <si>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</si>
  <si>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</si>
  <si>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</si>
  <si>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</si>
  <si>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</si>
  <si>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</si>
  <si>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</si>
  <si>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</si>
  <si>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</si>
  <si>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</si>
  <si>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</si>
  <si>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</si>
  <si>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</si>
  <si>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</si>
  <si>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</si>
  <si>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</si>
  <si>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www.solaris.hr</t>
  </si>
  <si>
    <t>ŠIBENSKO - KNINSKA</t>
  </si>
  <si>
    <t>5510</t>
  </si>
  <si>
    <t>Antonina Roko</t>
  </si>
  <si>
    <t>022/361030</t>
  </si>
  <si>
    <t>022/361801</t>
  </si>
  <si>
    <t>Zrilić Goran</t>
  </si>
  <si>
    <t>Obveznik: SOLARIS DD</t>
  </si>
  <si>
    <t>060001583</t>
  </si>
  <si>
    <r>
      <t xml:space="preserve">B)  REZERVIRANJA </t>
    </r>
    <r>
      <rPr>
        <sz val="9"/>
        <rFont val="Arial"/>
        <family val="2"/>
      </rPr>
      <t>(080 do 082)</t>
    </r>
  </si>
  <si>
    <t>Tromjesečni financijski izvještaj poduzetnika TFI-POD (konsolidirano)</t>
  </si>
  <si>
    <t>KONSOLIDIRANA BILANCA (Grupa Solaris)</t>
  </si>
  <si>
    <t>KONSOLIDIRANI RAČUN DOBITI I GUBITKA (Grupa Solaris)</t>
  </si>
  <si>
    <t>SOLARIS d.d.</t>
  </si>
  <si>
    <t>VRANJICA BELVEDERE d.d.</t>
  </si>
  <si>
    <t>SEGET VRANJICA</t>
  </si>
  <si>
    <t>00302325</t>
  </si>
  <si>
    <t>DA</t>
  </si>
  <si>
    <t>roko.antonina@amadriapark.com</t>
  </si>
  <si>
    <t>Hoteli Solaris 86</t>
  </si>
  <si>
    <t>31.12.2018.</t>
  </si>
  <si>
    <t>stanje na dan 31.12.2018.</t>
  </si>
  <si>
    <t>u razdoblju 01.01.2018. do 31.12.2018.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</si>
  <si>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</si>
  <si>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</si>
  <si>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t>KONSOLIDIRANI 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</si>
  <si>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</si>
  <si>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</si>
  <si>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</si>
  <si>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</si>
  <si>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</si>
  <si>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</si>
  <si>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</si>
  <si>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</si>
  <si>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</si>
  <si>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</si>
  <si>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</si>
  <si>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</si>
  <si>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</si>
  <si>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</si>
  <si>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</si>
  <si>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</si>
  <si>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</si>
  <si>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</si>
  <si>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</si>
  <si>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</si>
  <si>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</si>
  <si>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</si>
  <si>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</si>
  <si>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</si>
  <si>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</si>
  <si>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</si>
  <si>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</si>
  <si>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</si>
  <si>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</si>
  <si>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</si>
  <si>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</si>
  <si>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</si>
  <si>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</si>
  <si>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</si>
  <si>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</si>
  <si>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</si>
  <si>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</si>
  <si>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</si>
  <si>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</si>
  <si>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</si>
  <si>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</si>
  <si>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</si>
  <si>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</si>
  <si>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</si>
  <si>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</si>
  <si>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</si>
  <si>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</si>
  <si>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</si>
  <si>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</si>
  <si>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KONSOLIDIRANI 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</si>
  <si>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</si>
  <si>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</si>
  <si>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</si>
  <si>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</si>
  <si>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</si>
  <si>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</si>
  <si>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</si>
  <si>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</si>
  <si>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</si>
  <si>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</si>
  <si>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</si>
  <si>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</si>
  <si>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</si>
  <si>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</si>
  <si>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</si>
  <si>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</si>
  <si>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</si>
  <si>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</si>
  <si>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 (manjinski interes)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</si>
  <si>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</si>
  <si>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</si>
  <si>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</si>
  <si>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</si>
  <si>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 (za razdoblje 01.01. - 31.12.2018.)</t>
  </si>
  <si>
    <t>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</si>
  <si>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r>
      <t xml:space="preserve">Grupu Solaris čine:
</t>
    </r>
    <r>
      <rPr>
        <b/>
        <sz val="10"/>
        <rFont val="Arial"/>
        <family val="2"/>
      </rPr>
      <t>SOLARIS d.d. ŠIBENIK
VRANJICA BELVEDERE d.d. SEGET VRANJICA</t>
    </r>
  </si>
  <si>
    <t>Solaris d.d. je u drugoj polovici 2014. godine, temeljem predstečajne nagodbe društva Vranjica Belvedere d.d., izvršio dokapitalizaciju društva Vranjica Belvedere d.d. i time stekao značajan udio u društvu.
Sredinom 2015. godine, u skladu sa predstečajnom nagodbom, od strane Solaris-a d.d. izvršena je  dokapitalizacija društva Vranjica Belvedere d.d. čime je povećan udio Solaris-a d.d. na 66,20%. U trećem tromjesečju 2016., 2017. i 2018. godine izvršena je daljnja dokapitalizacija društva Vranjica Belvedere d.d. čime je udio Solaris-a d.d. povećan na 69,59% u 2016.godini, 72,36% u 2017.godini te 74,67% u 2018.godini koliko ima i na dan 31.12.2018. godine.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</si>
</sst>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name val="CRO_Bookman-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8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right" vertical="center" wrapText="1"/>
      <protection hidden="1"/>
    </xf>
    <xf numFmtId="0" fontId="11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3" fillId="0" borderId="18" xfId="52" applyFont="1" applyFill="1" applyBorder="1" applyAlignment="1" applyProtection="1">
      <alignment horizontal="left" vertical="center" wrapText="1"/>
      <protection hidden="1"/>
    </xf>
    <xf numFmtId="0" fontId="3" fillId="0" borderId="19" xfId="52" applyFont="1" applyFill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horizontal="right"/>
      <protection hidden="1"/>
    </xf>
    <xf numFmtId="0" fontId="2" fillId="0" borderId="18" xfId="52" applyFont="1" applyFill="1" applyBorder="1" applyAlignment="1" applyProtection="1">
      <alignment horizontal="right" vertical="center"/>
      <protection hidden="1" locked="0"/>
    </xf>
    <xf numFmtId="49" fontId="2" fillId="0" borderId="18" xfId="52" applyNumberFormat="1" applyFont="1" applyBorder="1" applyAlignment="1" applyProtection="1">
      <alignment horizontal="center" vertical="center"/>
      <protection hidden="1" locked="0"/>
    </xf>
    <xf numFmtId="0" fontId="2" fillId="0" borderId="19" xfId="52" applyFont="1" applyBorder="1" applyAlignment="1" applyProtection="1">
      <alignment vertical="center"/>
      <protection hidden="1"/>
    </xf>
    <xf numFmtId="14" fontId="2" fillId="0" borderId="1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2" applyFont="1" applyFill="1" applyBorder="1" applyAlignment="1" applyProtection="1">
      <alignment horizontal="right" vertical="center"/>
      <protection hidden="1" locked="0"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7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>
      <alignment/>
    </xf>
    <xf numFmtId="0" fontId="3" fillId="0" borderId="0" xfId="52" applyFont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21" xfId="52" applyFont="1" applyBorder="1" applyAlignment="1">
      <alignment/>
      <protection/>
    </xf>
    <xf numFmtId="0" fontId="3" fillId="0" borderId="22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9" xfId="52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Border="1" applyAlignment="1" applyProtection="1">
      <alignment horizontal="left" vertical="center" wrapText="1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8" xfId="52" applyFont="1" applyBorder="1" applyAlignment="1" applyProtection="1">
      <alignment wrapText="1"/>
      <protection hidden="1"/>
    </xf>
    <xf numFmtId="0" fontId="3" fillId="0" borderId="19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9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18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0" fontId="3" fillId="0" borderId="18" xfId="52" applyFont="1" applyBorder="1" applyAlignment="1" applyProtection="1">
      <alignment horizontal="left" vertical="top" wrapText="1"/>
      <protection hidden="1"/>
    </xf>
    <xf numFmtId="0" fontId="3" fillId="0" borderId="1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8" xfId="52" applyFont="1" applyBorder="1" applyAlignment="1" applyProtection="1">
      <alignment horizontal="left" vertical="top" indent="2"/>
      <protection hidden="1"/>
    </xf>
    <xf numFmtId="0" fontId="3" fillId="0" borderId="18" xfId="52" applyFont="1" applyBorder="1" applyAlignment="1" applyProtection="1">
      <alignment horizontal="left" vertical="top" wrapText="1" indent="2"/>
      <protection hidden="1"/>
    </xf>
    <xf numFmtId="0" fontId="3" fillId="0" borderId="19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>
      <alignment/>
      <protection/>
    </xf>
    <xf numFmtId="0" fontId="3" fillId="0" borderId="19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8" xfId="52" applyFont="1" applyBorder="1" applyAlignment="1" applyProtection="1">
      <alignment horizontal="left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2" xfId="52" applyFont="1" applyBorder="1" applyAlignment="1" applyProtection="1">
      <alignment/>
      <protection hidden="1"/>
    </xf>
    <xf numFmtId="0" fontId="3" fillId="0" borderId="19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3" fillId="0" borderId="23" xfId="52" applyFont="1" applyBorder="1" applyAlignment="1" applyProtection="1">
      <alignment/>
      <protection hidden="1"/>
    </xf>
    <xf numFmtId="0" fontId="3" fillId="0" borderId="23" xfId="52" applyFont="1" applyBorder="1" applyAlignment="1">
      <alignment/>
      <protection/>
    </xf>
    <xf numFmtId="0" fontId="3" fillId="0" borderId="24" xfId="52" applyFont="1" applyBorder="1" applyAlignment="1" applyProtection="1">
      <alignment/>
      <protection hidden="1"/>
    </xf>
    <xf numFmtId="0" fontId="3" fillId="0" borderId="25" xfId="52" applyFont="1" applyFill="1" applyBorder="1" applyAlignment="1" applyProtection="1">
      <alignment horizontal="right" vertical="top" wrapText="1"/>
      <protection hidden="1"/>
    </xf>
    <xf numFmtId="0" fontId="3" fillId="0" borderId="26" xfId="52" applyFont="1" applyFill="1" applyBorder="1" applyAlignment="1" applyProtection="1">
      <alignment horizontal="right" vertical="top" wrapText="1"/>
      <protection hidden="1"/>
    </xf>
    <xf numFmtId="0" fontId="3" fillId="0" borderId="26" xfId="52" applyFont="1" applyFill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/>
      <protection hidden="1"/>
    </xf>
    <xf numFmtId="3" fontId="2" fillId="0" borderId="16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center" vertical="center"/>
      <protection hidden="1" locked="0"/>
    </xf>
    <xf numFmtId="0" fontId="2" fillId="38" borderId="17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57" applyFont="1">
      <alignment vertical="top"/>
      <protection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2" fillId="0" borderId="25" xfId="52" applyFont="1" applyFill="1" applyBorder="1" applyAlignment="1" applyProtection="1">
      <alignment horizontal="left" vertical="center"/>
      <protection hidden="1" locked="0"/>
    </xf>
    <xf numFmtId="0" fontId="2" fillId="0" borderId="26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6" xfId="52" applyFont="1" applyFill="1" applyBorder="1" applyAlignment="1" applyProtection="1">
      <alignment horizontal="center" vertical="top"/>
      <protection hidden="1"/>
    </xf>
    <xf numFmtId="0" fontId="3" fillId="0" borderId="26" xfId="52" applyFont="1" applyFill="1" applyBorder="1" applyAlignment="1" applyProtection="1">
      <alignment horizontal="center"/>
      <protection hidden="1"/>
    </xf>
    <xf numFmtId="0" fontId="3" fillId="0" borderId="19" xfId="52" applyFont="1" applyBorder="1" applyAlignment="1" applyProtection="1">
      <alignment horizontal="right" vertical="center" wrapText="1"/>
      <protection hidden="1"/>
    </xf>
    <xf numFmtId="0" fontId="3" fillId="0" borderId="18" xfId="52" applyFont="1" applyBorder="1" applyAlignment="1" applyProtection="1">
      <alignment horizontal="right" wrapText="1"/>
      <protection hidden="1"/>
    </xf>
    <xf numFmtId="49" fontId="13" fillId="0" borderId="25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19" xfId="52" applyFont="1" applyBorder="1" applyAlignment="1" applyProtection="1">
      <alignment horizontal="right" vertical="center"/>
      <protection hidden="1"/>
    </xf>
    <xf numFmtId="0" fontId="3" fillId="0" borderId="18" xfId="52" applyFont="1" applyBorder="1" applyAlignment="1" applyProtection="1">
      <alignment horizontal="right"/>
      <protection hidden="1"/>
    </xf>
    <xf numFmtId="49" fontId="2" fillId="0" borderId="25" xfId="52" applyNumberFormat="1" applyFont="1" applyFill="1" applyBorder="1" applyAlignment="1" applyProtection="1">
      <alignment horizontal="left" vertical="center"/>
      <protection hidden="1" locked="0"/>
    </xf>
    <xf numFmtId="0" fontId="2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6" xfId="52" applyFont="1" applyFill="1" applyBorder="1" applyAlignment="1">
      <alignment/>
      <protection/>
    </xf>
    <xf numFmtId="0" fontId="3" fillId="0" borderId="27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9" fillId="0" borderId="32" xfId="52" applyFont="1" applyBorder="1" applyAlignment="1">
      <alignment/>
      <protection/>
    </xf>
    <xf numFmtId="0" fontId="9" fillId="0" borderId="21" xfId="52" applyFont="1" applyBorder="1" applyAlignment="1">
      <alignment/>
      <protection/>
    </xf>
    <xf numFmtId="0" fontId="3" fillId="0" borderId="21" xfId="52" applyFont="1" applyBorder="1" applyAlignment="1" applyProtection="1">
      <alignment horizontal="center"/>
      <protection hidden="1"/>
    </xf>
    <xf numFmtId="0" fontId="2" fillId="0" borderId="25" xfId="52" applyFont="1" applyFill="1" applyBorder="1" applyAlignment="1" applyProtection="1">
      <alignment horizontal="center" vertical="center"/>
      <protection hidden="1" locked="0"/>
    </xf>
    <xf numFmtId="0" fontId="3" fillId="0" borderId="26" xfId="52" applyFont="1" applyFill="1" applyBorder="1" applyAlignment="1">
      <alignment horizontal="center"/>
      <protection/>
    </xf>
    <xf numFmtId="0" fontId="3" fillId="0" borderId="19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26" xfId="52" applyFont="1" applyFill="1" applyBorder="1" applyAlignment="1">
      <alignment horizontal="left"/>
      <protection/>
    </xf>
    <xf numFmtId="0" fontId="3" fillId="0" borderId="27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8" xfId="52" applyFont="1" applyBorder="1" applyAlignment="1">
      <alignment horizontal="center"/>
      <protection/>
    </xf>
    <xf numFmtId="0" fontId="3" fillId="0" borderId="26" xfId="52" applyFont="1" applyFill="1" applyBorder="1" applyAlignment="1">
      <alignment horizontal="left" vertical="center"/>
      <protection/>
    </xf>
    <xf numFmtId="0" fontId="3" fillId="0" borderId="27" xfId="52" applyFont="1" applyFill="1" applyBorder="1" applyAlignment="1">
      <alignment horizontal="left" vertical="center"/>
      <protection/>
    </xf>
    <xf numFmtId="0" fontId="13" fillId="0" borderId="25" xfId="35" applyFont="1" applyFill="1" applyBorder="1" applyAlignment="1" applyProtection="1">
      <alignment/>
      <protection hidden="1" locked="0"/>
    </xf>
    <xf numFmtId="0" fontId="2" fillId="0" borderId="26" xfId="52" applyFont="1" applyFill="1" applyBorder="1" applyAlignment="1" applyProtection="1">
      <alignment/>
      <protection hidden="1" locked="0"/>
    </xf>
    <xf numFmtId="0" fontId="2" fillId="0" borderId="27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1" fontId="2" fillId="0" borderId="25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8" xfId="52" applyFont="1" applyFill="1" applyBorder="1" applyAlignment="1" applyProtection="1">
      <alignment horizontal="left" vertical="center" wrapText="1"/>
      <protection hidden="1"/>
    </xf>
    <xf numFmtId="0" fontId="10" fillId="0" borderId="19" xfId="52" applyFont="1" applyBorder="1" applyAlignment="1" applyProtection="1">
      <alignment horizontal="center" vertical="center" wrapText="1"/>
      <protection hidden="1"/>
    </xf>
    <xf numFmtId="0" fontId="10" fillId="0" borderId="0" xfId="52" applyFont="1" applyBorder="1" applyAlignment="1" applyProtection="1">
      <alignment horizontal="center" vertical="center" wrapText="1"/>
      <protection hidden="1"/>
    </xf>
    <xf numFmtId="0" fontId="10" fillId="0" borderId="18" xfId="52" applyFont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1" fillId="0" borderId="19" xfId="52" applyFont="1" applyBorder="1" applyAlignment="1" applyProtection="1">
      <alignment horizontal="right" vertical="center" wrapText="1"/>
      <protection hidden="1"/>
    </xf>
    <xf numFmtId="0" fontId="1" fillId="0" borderId="18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9" xfId="52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37" borderId="28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2" fillId="3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0" xfId="57" applyFont="1" applyAlignment="1">
      <alignment/>
      <protection/>
    </xf>
    <xf numFmtId="0" fontId="0" fillId="0" borderId="0" xfId="57" applyFont="1" applyBorder="1" applyAlignment="1">
      <alignment horizontal="left" wrapText="1"/>
      <protection/>
    </xf>
    <xf numFmtId="0" fontId="13" fillId="0" borderId="0" xfId="57" applyFont="1" applyBorder="1" applyAlignment="1">
      <alignment horizontal="left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ablice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amadriapark.com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amadriapark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66" customWidth="1"/>
    <col min="2" max="2" width="13.00390625" style="66" customWidth="1"/>
    <col min="3" max="6" width="9.140625" style="66" customWidth="1"/>
    <col min="7" max="7" width="15.140625" style="66" customWidth="1"/>
    <col min="8" max="8" width="19.28125" style="66" customWidth="1"/>
    <col min="9" max="9" width="14.421875" style="66" customWidth="1"/>
    <col min="10" max="16384" width="9.140625" style="66" customWidth="1"/>
  </cols>
  <sheetData>
    <row r="1" spans="1:12" ht="15.75">
      <c r="A1" s="161" t="s">
        <v>160</v>
      </c>
      <c r="B1" s="162"/>
      <c r="C1" s="162"/>
      <c r="D1" s="63"/>
      <c r="E1" s="63"/>
      <c r="F1" s="63"/>
      <c r="G1" s="63"/>
      <c r="H1" s="63"/>
      <c r="I1" s="64"/>
      <c r="J1" s="65"/>
      <c r="K1" s="65"/>
      <c r="L1" s="65"/>
    </row>
    <row r="2" spans="1:12" ht="12.75">
      <c r="A2" s="183" t="s">
        <v>161</v>
      </c>
      <c r="B2" s="184"/>
      <c r="C2" s="184"/>
      <c r="D2" s="185"/>
      <c r="E2" s="32" t="s">
        <v>205</v>
      </c>
      <c r="F2" s="67"/>
      <c r="G2" s="9" t="s">
        <v>162</v>
      </c>
      <c r="H2" s="32" t="s">
        <v>230</v>
      </c>
      <c r="I2" s="26"/>
      <c r="J2" s="65"/>
      <c r="K2" s="65"/>
      <c r="L2" s="65"/>
    </row>
    <row r="3" spans="1:12" ht="12.75">
      <c r="A3" s="27"/>
      <c r="B3" s="10"/>
      <c r="C3" s="10"/>
      <c r="D3" s="10"/>
      <c r="E3" s="11"/>
      <c r="F3" s="11"/>
      <c r="G3" s="10"/>
      <c r="H3" s="10"/>
      <c r="I3" s="68"/>
      <c r="J3" s="65"/>
      <c r="K3" s="65"/>
      <c r="L3" s="65"/>
    </row>
    <row r="4" spans="1:12" ht="15" customHeight="1">
      <c r="A4" s="186" t="s">
        <v>220</v>
      </c>
      <c r="B4" s="187"/>
      <c r="C4" s="187"/>
      <c r="D4" s="187"/>
      <c r="E4" s="187"/>
      <c r="F4" s="187"/>
      <c r="G4" s="187"/>
      <c r="H4" s="187"/>
      <c r="I4" s="188"/>
      <c r="J4" s="65"/>
      <c r="K4" s="65"/>
      <c r="L4" s="65"/>
    </row>
    <row r="5" spans="1:12" ht="15" customHeight="1">
      <c r="A5" s="69"/>
      <c r="B5" s="16"/>
      <c r="C5" s="16"/>
      <c r="D5" s="16"/>
      <c r="E5" s="12"/>
      <c r="F5" s="28"/>
      <c r="G5" s="13"/>
      <c r="H5" s="14"/>
      <c r="I5" s="70"/>
      <c r="J5" s="65"/>
      <c r="K5" s="65"/>
      <c r="L5" s="65"/>
    </row>
    <row r="6" spans="1:12" ht="12.75">
      <c r="A6" s="145" t="s">
        <v>163</v>
      </c>
      <c r="B6" s="146"/>
      <c r="C6" s="157" t="s">
        <v>206</v>
      </c>
      <c r="D6" s="158"/>
      <c r="E6" s="71"/>
      <c r="F6" s="71"/>
      <c r="G6" s="71"/>
      <c r="H6" s="71"/>
      <c r="I6" s="72"/>
      <c r="J6" s="65"/>
      <c r="K6" s="65"/>
      <c r="L6" s="65"/>
    </row>
    <row r="7" spans="1:12" ht="12.75">
      <c r="A7" s="73"/>
      <c r="B7" s="74"/>
      <c r="C7" s="16"/>
      <c r="D7" s="16"/>
      <c r="E7" s="71"/>
      <c r="F7" s="71"/>
      <c r="G7" s="71"/>
      <c r="H7" s="71"/>
      <c r="I7" s="72"/>
      <c r="J7" s="65"/>
      <c r="K7" s="65"/>
      <c r="L7" s="65"/>
    </row>
    <row r="8" spans="1:12" ht="12.75">
      <c r="A8" s="190" t="s">
        <v>164</v>
      </c>
      <c r="B8" s="191"/>
      <c r="C8" s="157" t="s">
        <v>218</v>
      </c>
      <c r="D8" s="158"/>
      <c r="E8" s="71"/>
      <c r="F8" s="71"/>
      <c r="G8" s="71"/>
      <c r="H8" s="71"/>
      <c r="I8" s="75"/>
      <c r="J8" s="65"/>
      <c r="K8" s="65"/>
      <c r="L8" s="65"/>
    </row>
    <row r="9" spans="1:12" ht="12.75">
      <c r="A9" s="76"/>
      <c r="B9" s="77"/>
      <c r="C9" s="78"/>
      <c r="D9" s="79"/>
      <c r="E9" s="16"/>
      <c r="F9" s="16"/>
      <c r="G9" s="16"/>
      <c r="H9" s="16"/>
      <c r="I9" s="75"/>
      <c r="J9" s="65"/>
      <c r="K9" s="65"/>
      <c r="L9" s="65"/>
    </row>
    <row r="10" spans="1:12" ht="12.75">
      <c r="A10" s="140" t="s">
        <v>165</v>
      </c>
      <c r="B10" s="192"/>
      <c r="C10" s="157" t="s">
        <v>207</v>
      </c>
      <c r="D10" s="158"/>
      <c r="E10" s="16"/>
      <c r="F10" s="16"/>
      <c r="G10" s="16"/>
      <c r="H10" s="16"/>
      <c r="I10" s="75"/>
      <c r="J10" s="65"/>
      <c r="K10" s="65"/>
      <c r="L10" s="65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75"/>
      <c r="J11" s="65"/>
      <c r="K11" s="65"/>
      <c r="L11" s="65"/>
    </row>
    <row r="12" spans="1:12" ht="12.75">
      <c r="A12" s="145" t="s">
        <v>166</v>
      </c>
      <c r="B12" s="146"/>
      <c r="C12" s="135" t="s">
        <v>208</v>
      </c>
      <c r="D12" s="174"/>
      <c r="E12" s="174"/>
      <c r="F12" s="174"/>
      <c r="G12" s="174"/>
      <c r="H12" s="174"/>
      <c r="I12" s="175"/>
      <c r="J12" s="65"/>
      <c r="K12" s="65"/>
      <c r="L12" s="65"/>
    </row>
    <row r="13" spans="1:12" ht="12.75">
      <c r="A13" s="73"/>
      <c r="B13" s="74"/>
      <c r="C13" s="80"/>
      <c r="D13" s="16"/>
      <c r="E13" s="16"/>
      <c r="F13" s="16"/>
      <c r="G13" s="16"/>
      <c r="H13" s="16"/>
      <c r="I13" s="75"/>
      <c r="J13" s="65"/>
      <c r="K13" s="65"/>
      <c r="L13" s="65"/>
    </row>
    <row r="14" spans="1:12" ht="12.75">
      <c r="A14" s="145" t="s">
        <v>167</v>
      </c>
      <c r="B14" s="146"/>
      <c r="C14" s="181">
        <v>22000</v>
      </c>
      <c r="D14" s="182"/>
      <c r="E14" s="16"/>
      <c r="F14" s="135" t="s">
        <v>209</v>
      </c>
      <c r="G14" s="174"/>
      <c r="H14" s="174"/>
      <c r="I14" s="175"/>
      <c r="J14" s="65"/>
      <c r="K14" s="65"/>
      <c r="L14" s="65"/>
    </row>
    <row r="15" spans="1:12" ht="12.75">
      <c r="A15" s="73"/>
      <c r="B15" s="74"/>
      <c r="C15" s="16"/>
      <c r="D15" s="16"/>
      <c r="E15" s="16"/>
      <c r="F15" s="16"/>
      <c r="G15" s="16"/>
      <c r="H15" s="16"/>
      <c r="I15" s="75"/>
      <c r="J15" s="65"/>
      <c r="K15" s="65"/>
      <c r="L15" s="65"/>
    </row>
    <row r="16" spans="1:12" ht="12.75">
      <c r="A16" s="145" t="s">
        <v>168</v>
      </c>
      <c r="B16" s="146"/>
      <c r="C16" s="135" t="s">
        <v>229</v>
      </c>
      <c r="D16" s="174"/>
      <c r="E16" s="174"/>
      <c r="F16" s="174"/>
      <c r="G16" s="174"/>
      <c r="H16" s="174"/>
      <c r="I16" s="175"/>
      <c r="J16" s="65"/>
      <c r="K16" s="65"/>
      <c r="L16" s="65"/>
    </row>
    <row r="17" spans="1:12" ht="12.75">
      <c r="A17" s="73"/>
      <c r="B17" s="74"/>
      <c r="C17" s="16"/>
      <c r="D17" s="16"/>
      <c r="E17" s="16"/>
      <c r="F17" s="16"/>
      <c r="G17" s="16"/>
      <c r="H17" s="16"/>
      <c r="I17" s="75"/>
      <c r="J17" s="65"/>
      <c r="K17" s="65"/>
      <c r="L17" s="65"/>
    </row>
    <row r="18" spans="1:12" ht="12.75">
      <c r="A18" s="145" t="s">
        <v>169</v>
      </c>
      <c r="B18" s="146"/>
      <c r="C18" s="176" t="s">
        <v>228</v>
      </c>
      <c r="D18" s="177"/>
      <c r="E18" s="177"/>
      <c r="F18" s="177"/>
      <c r="G18" s="177"/>
      <c r="H18" s="177"/>
      <c r="I18" s="178"/>
      <c r="J18" s="65"/>
      <c r="K18" s="65"/>
      <c r="L18" s="65"/>
    </row>
    <row r="19" spans="1:12" ht="12.75">
      <c r="A19" s="73"/>
      <c r="B19" s="74"/>
      <c r="C19" s="80"/>
      <c r="D19" s="16"/>
      <c r="E19" s="16"/>
      <c r="F19" s="16"/>
      <c r="G19" s="16"/>
      <c r="H19" s="16"/>
      <c r="I19" s="75"/>
      <c r="J19" s="65"/>
      <c r="K19" s="65"/>
      <c r="L19" s="65"/>
    </row>
    <row r="20" spans="1:12" ht="12.75">
      <c r="A20" s="145" t="s">
        <v>170</v>
      </c>
      <c r="B20" s="146"/>
      <c r="C20" s="176" t="s">
        <v>210</v>
      </c>
      <c r="D20" s="177"/>
      <c r="E20" s="177"/>
      <c r="F20" s="177"/>
      <c r="G20" s="177"/>
      <c r="H20" s="177"/>
      <c r="I20" s="178"/>
      <c r="J20" s="65"/>
      <c r="K20" s="65"/>
      <c r="L20" s="65"/>
    </row>
    <row r="21" spans="1:12" ht="12.75">
      <c r="A21" s="73"/>
      <c r="B21" s="74"/>
      <c r="C21" s="80"/>
      <c r="D21" s="16"/>
      <c r="E21" s="16"/>
      <c r="F21" s="16"/>
      <c r="G21" s="16"/>
      <c r="H21" s="16"/>
      <c r="I21" s="75"/>
      <c r="J21" s="65"/>
      <c r="K21" s="65"/>
      <c r="L21" s="65"/>
    </row>
    <row r="22" spans="1:12" ht="12.75">
      <c r="A22" s="145" t="s">
        <v>171</v>
      </c>
      <c r="B22" s="146"/>
      <c r="C22" s="33">
        <v>444</v>
      </c>
      <c r="D22" s="135" t="s">
        <v>209</v>
      </c>
      <c r="E22" s="170"/>
      <c r="F22" s="171"/>
      <c r="G22" s="145"/>
      <c r="H22" s="189"/>
      <c r="I22" s="29"/>
      <c r="J22" s="65"/>
      <c r="K22" s="65"/>
      <c r="L22" s="65"/>
    </row>
    <row r="23" spans="1:12" ht="12.75">
      <c r="A23" s="73"/>
      <c r="B23" s="74"/>
      <c r="C23" s="16"/>
      <c r="D23" s="16"/>
      <c r="E23" s="16"/>
      <c r="F23" s="16"/>
      <c r="G23" s="16"/>
      <c r="H23" s="16"/>
      <c r="I23" s="75"/>
      <c r="J23" s="65"/>
      <c r="K23" s="65"/>
      <c r="L23" s="65"/>
    </row>
    <row r="24" spans="1:12" ht="12.75">
      <c r="A24" s="145" t="s">
        <v>172</v>
      </c>
      <c r="B24" s="146"/>
      <c r="C24" s="33">
        <v>15</v>
      </c>
      <c r="D24" s="135" t="s">
        <v>211</v>
      </c>
      <c r="E24" s="170"/>
      <c r="F24" s="170"/>
      <c r="G24" s="171"/>
      <c r="H24" s="59" t="s">
        <v>173</v>
      </c>
      <c r="I24" s="114">
        <f>304+42</f>
        <v>346</v>
      </c>
      <c r="J24" s="65"/>
      <c r="K24" s="65"/>
      <c r="L24" s="65"/>
    </row>
    <row r="25" spans="1:12" ht="12.75">
      <c r="A25" s="73"/>
      <c r="B25" s="74"/>
      <c r="C25" s="16"/>
      <c r="D25" s="16"/>
      <c r="E25" s="16"/>
      <c r="F25" s="16"/>
      <c r="G25" s="74"/>
      <c r="H25" s="74" t="s">
        <v>202</v>
      </c>
      <c r="I25" s="81"/>
      <c r="J25" s="65"/>
      <c r="K25" s="65"/>
      <c r="L25" s="65"/>
    </row>
    <row r="26" spans="1:12" ht="12.75">
      <c r="A26" s="145" t="s">
        <v>174</v>
      </c>
      <c r="B26" s="146"/>
      <c r="C26" s="115" t="s">
        <v>227</v>
      </c>
      <c r="D26" s="17"/>
      <c r="E26" s="82"/>
      <c r="F26" s="16"/>
      <c r="G26" s="172" t="s">
        <v>175</v>
      </c>
      <c r="H26" s="146"/>
      <c r="I26" s="34" t="s">
        <v>212</v>
      </c>
      <c r="J26" s="65"/>
      <c r="K26" s="65"/>
      <c r="L26" s="65"/>
    </row>
    <row r="27" spans="1:12" ht="12.75">
      <c r="A27" s="73"/>
      <c r="B27" s="74"/>
      <c r="C27" s="16"/>
      <c r="D27" s="16"/>
      <c r="E27" s="16"/>
      <c r="F27" s="16"/>
      <c r="G27" s="16"/>
      <c r="H27" s="16"/>
      <c r="I27" s="83"/>
      <c r="J27" s="65"/>
      <c r="K27" s="65"/>
      <c r="L27" s="65"/>
    </row>
    <row r="28" spans="1:12" ht="12.75">
      <c r="A28" s="166" t="s">
        <v>176</v>
      </c>
      <c r="B28" s="167"/>
      <c r="C28" s="168"/>
      <c r="D28" s="168"/>
      <c r="E28" s="167" t="s">
        <v>177</v>
      </c>
      <c r="F28" s="169"/>
      <c r="G28" s="169"/>
      <c r="H28" s="168" t="s">
        <v>178</v>
      </c>
      <c r="I28" s="173"/>
      <c r="J28" s="65"/>
      <c r="K28" s="65"/>
      <c r="L28" s="65"/>
    </row>
    <row r="29" spans="1:12" ht="12.75">
      <c r="A29" s="84"/>
      <c r="B29" s="82"/>
      <c r="C29" s="82"/>
      <c r="D29" s="79"/>
      <c r="E29" s="16"/>
      <c r="F29" s="16"/>
      <c r="G29" s="16"/>
      <c r="H29" s="85"/>
      <c r="I29" s="83"/>
      <c r="J29" s="65"/>
      <c r="K29" s="65"/>
      <c r="L29" s="65"/>
    </row>
    <row r="30" spans="1:12" ht="12.75">
      <c r="A30" s="150" t="s">
        <v>223</v>
      </c>
      <c r="B30" s="151"/>
      <c r="C30" s="151"/>
      <c r="D30" s="152"/>
      <c r="E30" s="164" t="s">
        <v>209</v>
      </c>
      <c r="F30" s="165"/>
      <c r="G30" s="165"/>
      <c r="H30" s="157" t="s">
        <v>206</v>
      </c>
      <c r="I30" s="158"/>
      <c r="J30" s="65"/>
      <c r="K30" s="65"/>
      <c r="L30" s="65"/>
    </row>
    <row r="31" spans="1:12" ht="12.75">
      <c r="A31" s="73"/>
      <c r="B31" s="74"/>
      <c r="C31" s="80"/>
      <c r="D31" s="179"/>
      <c r="E31" s="179"/>
      <c r="F31" s="179"/>
      <c r="G31" s="180"/>
      <c r="H31" s="16"/>
      <c r="I31" s="87"/>
      <c r="J31" s="65"/>
      <c r="K31" s="65"/>
      <c r="L31" s="65"/>
    </row>
    <row r="32" spans="1:12" ht="12.75">
      <c r="A32" s="150" t="s">
        <v>224</v>
      </c>
      <c r="B32" s="151"/>
      <c r="C32" s="151"/>
      <c r="D32" s="152"/>
      <c r="E32" s="164" t="s">
        <v>225</v>
      </c>
      <c r="F32" s="165"/>
      <c r="G32" s="165"/>
      <c r="H32" s="157" t="s">
        <v>226</v>
      </c>
      <c r="I32" s="158"/>
      <c r="J32" s="65"/>
      <c r="K32" s="65"/>
      <c r="L32" s="65"/>
    </row>
    <row r="33" spans="1:12" ht="12.75">
      <c r="A33" s="73"/>
      <c r="B33" s="74"/>
      <c r="C33" s="80"/>
      <c r="D33" s="86"/>
      <c r="E33" s="86"/>
      <c r="F33" s="86"/>
      <c r="G33" s="71"/>
      <c r="H33" s="16"/>
      <c r="I33" s="88"/>
      <c r="J33" s="65"/>
      <c r="K33" s="65"/>
      <c r="L33" s="65"/>
    </row>
    <row r="34" spans="1:12" ht="12.75">
      <c r="A34" s="150"/>
      <c r="B34" s="151"/>
      <c r="C34" s="151"/>
      <c r="D34" s="152"/>
      <c r="E34" s="150"/>
      <c r="F34" s="151"/>
      <c r="G34" s="151"/>
      <c r="H34" s="157"/>
      <c r="I34" s="158"/>
      <c r="J34" s="65"/>
      <c r="K34" s="65"/>
      <c r="L34" s="65"/>
    </row>
    <row r="35" spans="1:12" ht="12.75">
      <c r="A35" s="73"/>
      <c r="B35" s="74"/>
      <c r="C35" s="80"/>
      <c r="D35" s="86"/>
      <c r="E35" s="86"/>
      <c r="F35" s="86"/>
      <c r="G35" s="71"/>
      <c r="H35" s="16"/>
      <c r="I35" s="88"/>
      <c r="J35" s="65"/>
      <c r="K35" s="65"/>
      <c r="L35" s="65"/>
    </row>
    <row r="36" spans="1:12" ht="12.75">
      <c r="A36" s="150"/>
      <c r="B36" s="151"/>
      <c r="C36" s="151"/>
      <c r="D36" s="152"/>
      <c r="E36" s="150"/>
      <c r="F36" s="151"/>
      <c r="G36" s="151"/>
      <c r="H36" s="157"/>
      <c r="I36" s="158"/>
      <c r="J36" s="65"/>
      <c r="K36" s="65"/>
      <c r="L36" s="65"/>
    </row>
    <row r="37" spans="1:12" ht="12.75">
      <c r="A37" s="89"/>
      <c r="B37" s="90"/>
      <c r="C37" s="159"/>
      <c r="D37" s="160"/>
      <c r="E37" s="16"/>
      <c r="F37" s="159"/>
      <c r="G37" s="160"/>
      <c r="H37" s="16"/>
      <c r="I37" s="75"/>
      <c r="J37" s="65"/>
      <c r="K37" s="65"/>
      <c r="L37" s="65"/>
    </row>
    <row r="38" spans="1:12" ht="12.75">
      <c r="A38" s="150"/>
      <c r="B38" s="151"/>
      <c r="C38" s="151"/>
      <c r="D38" s="152"/>
      <c r="E38" s="150"/>
      <c r="F38" s="151"/>
      <c r="G38" s="151"/>
      <c r="H38" s="157"/>
      <c r="I38" s="158"/>
      <c r="J38" s="65"/>
      <c r="K38" s="65"/>
      <c r="L38" s="65"/>
    </row>
    <row r="39" spans="1:12" ht="12.75">
      <c r="A39" s="89"/>
      <c r="B39" s="90"/>
      <c r="C39" s="91"/>
      <c r="D39" s="92"/>
      <c r="E39" s="16"/>
      <c r="F39" s="91"/>
      <c r="G39" s="92"/>
      <c r="H39" s="16"/>
      <c r="I39" s="75"/>
      <c r="J39" s="65"/>
      <c r="K39" s="65"/>
      <c r="L39" s="65"/>
    </row>
    <row r="40" spans="1:12" ht="12.75">
      <c r="A40" s="150"/>
      <c r="B40" s="151"/>
      <c r="C40" s="151"/>
      <c r="D40" s="152"/>
      <c r="E40" s="150"/>
      <c r="F40" s="151"/>
      <c r="G40" s="151"/>
      <c r="H40" s="157"/>
      <c r="I40" s="158"/>
      <c r="J40" s="65"/>
      <c r="K40" s="65"/>
      <c r="L40" s="65"/>
    </row>
    <row r="41" spans="1:12" ht="12.75">
      <c r="A41" s="35"/>
      <c r="B41" s="82"/>
      <c r="C41" s="82"/>
      <c r="D41" s="82"/>
      <c r="E41" s="15"/>
      <c r="F41" s="93"/>
      <c r="G41" s="93"/>
      <c r="H41" s="36"/>
      <c r="I41" s="30"/>
      <c r="J41" s="65"/>
      <c r="K41" s="65"/>
      <c r="L41" s="65"/>
    </row>
    <row r="42" spans="1:12" ht="12.75">
      <c r="A42" s="89"/>
      <c r="B42" s="90"/>
      <c r="C42" s="91"/>
      <c r="D42" s="92"/>
      <c r="E42" s="16"/>
      <c r="F42" s="91"/>
      <c r="G42" s="92"/>
      <c r="H42" s="16"/>
      <c r="I42" s="75"/>
      <c r="J42" s="65"/>
      <c r="K42" s="65"/>
      <c r="L42" s="65"/>
    </row>
    <row r="43" spans="1:12" ht="12.75">
      <c r="A43" s="94"/>
      <c r="B43" s="95"/>
      <c r="C43" s="95"/>
      <c r="D43" s="78"/>
      <c r="E43" s="78"/>
      <c r="F43" s="95"/>
      <c r="G43" s="78"/>
      <c r="H43" s="78"/>
      <c r="I43" s="96"/>
      <c r="J43" s="65"/>
      <c r="K43" s="65"/>
      <c r="L43" s="65"/>
    </row>
    <row r="44" spans="1:12" ht="12.75">
      <c r="A44" s="140" t="s">
        <v>179</v>
      </c>
      <c r="B44" s="141"/>
      <c r="C44" s="157"/>
      <c r="D44" s="158"/>
      <c r="E44" s="79"/>
      <c r="F44" s="135"/>
      <c r="G44" s="151"/>
      <c r="H44" s="151"/>
      <c r="I44" s="152"/>
      <c r="J44" s="65"/>
      <c r="K44" s="65"/>
      <c r="L44" s="65"/>
    </row>
    <row r="45" spans="1:12" ht="12.75">
      <c r="A45" s="89"/>
      <c r="B45" s="90"/>
      <c r="C45" s="159"/>
      <c r="D45" s="160"/>
      <c r="E45" s="16"/>
      <c r="F45" s="159"/>
      <c r="G45" s="163"/>
      <c r="H45" s="97"/>
      <c r="I45" s="98"/>
      <c r="J45" s="65"/>
      <c r="K45" s="65"/>
      <c r="L45" s="65"/>
    </row>
    <row r="46" spans="1:12" ht="12.75">
      <c r="A46" s="140" t="s">
        <v>180</v>
      </c>
      <c r="B46" s="141"/>
      <c r="C46" s="135" t="s">
        <v>213</v>
      </c>
      <c r="D46" s="136"/>
      <c r="E46" s="136"/>
      <c r="F46" s="136"/>
      <c r="G46" s="136"/>
      <c r="H46" s="136"/>
      <c r="I46" s="137"/>
      <c r="J46" s="65"/>
      <c r="K46" s="65"/>
      <c r="L46" s="65"/>
    </row>
    <row r="47" spans="1:12" ht="12.75">
      <c r="A47" s="73"/>
      <c r="B47" s="74"/>
      <c r="C47" s="80" t="s">
        <v>181</v>
      </c>
      <c r="D47" s="16"/>
      <c r="E47" s="16"/>
      <c r="F47" s="16"/>
      <c r="G47" s="16"/>
      <c r="H47" s="16"/>
      <c r="I47" s="75"/>
      <c r="J47" s="65"/>
      <c r="K47" s="65"/>
      <c r="L47" s="65"/>
    </row>
    <row r="48" spans="1:12" ht="12.75">
      <c r="A48" s="140" t="s">
        <v>182</v>
      </c>
      <c r="B48" s="141"/>
      <c r="C48" s="147" t="s">
        <v>214</v>
      </c>
      <c r="D48" s="143"/>
      <c r="E48" s="144"/>
      <c r="F48" s="16"/>
      <c r="G48" s="59" t="s">
        <v>183</v>
      </c>
      <c r="H48" s="147" t="s">
        <v>215</v>
      </c>
      <c r="I48" s="144"/>
      <c r="J48" s="65"/>
      <c r="K48" s="65"/>
      <c r="L48" s="65"/>
    </row>
    <row r="49" spans="1:12" ht="12.75">
      <c r="A49" s="73"/>
      <c r="B49" s="74"/>
      <c r="C49" s="80"/>
      <c r="D49" s="16"/>
      <c r="E49" s="16"/>
      <c r="F49" s="16"/>
      <c r="G49" s="16"/>
      <c r="H49" s="16"/>
      <c r="I49" s="75"/>
      <c r="J49" s="65"/>
      <c r="K49" s="65"/>
      <c r="L49" s="65"/>
    </row>
    <row r="50" spans="1:12" ht="12.75">
      <c r="A50" s="140" t="s">
        <v>169</v>
      </c>
      <c r="B50" s="141"/>
      <c r="C50" s="142" t="s">
        <v>228</v>
      </c>
      <c r="D50" s="143"/>
      <c r="E50" s="143"/>
      <c r="F50" s="143"/>
      <c r="G50" s="143"/>
      <c r="H50" s="143"/>
      <c r="I50" s="144"/>
      <c r="J50" s="65"/>
      <c r="K50" s="65"/>
      <c r="L50" s="65"/>
    </row>
    <row r="51" spans="1:12" ht="12.75">
      <c r="A51" s="73"/>
      <c r="B51" s="74"/>
      <c r="C51" s="16"/>
      <c r="D51" s="16"/>
      <c r="E51" s="16"/>
      <c r="F51" s="16"/>
      <c r="G51" s="16"/>
      <c r="H51" s="16"/>
      <c r="I51" s="75"/>
      <c r="J51" s="65"/>
      <c r="K51" s="65"/>
      <c r="L51" s="65"/>
    </row>
    <row r="52" spans="1:12" ht="12.75">
      <c r="A52" s="145" t="s">
        <v>184</v>
      </c>
      <c r="B52" s="146"/>
      <c r="C52" s="147" t="s">
        <v>216</v>
      </c>
      <c r="D52" s="143"/>
      <c r="E52" s="143"/>
      <c r="F52" s="143"/>
      <c r="G52" s="143"/>
      <c r="H52" s="143"/>
      <c r="I52" s="144"/>
      <c r="J52" s="65"/>
      <c r="K52" s="65"/>
      <c r="L52" s="65"/>
    </row>
    <row r="53" spans="1:12" ht="12.75">
      <c r="A53" s="99"/>
      <c r="B53" s="78"/>
      <c r="C53" s="153" t="s">
        <v>185</v>
      </c>
      <c r="D53" s="153"/>
      <c r="E53" s="153"/>
      <c r="F53" s="153"/>
      <c r="G53" s="153"/>
      <c r="H53" s="153"/>
      <c r="I53" s="101"/>
      <c r="J53" s="65"/>
      <c r="K53" s="65"/>
      <c r="L53" s="65"/>
    </row>
    <row r="54" spans="1:12" ht="12.75">
      <c r="A54" s="99"/>
      <c r="B54" s="78"/>
      <c r="C54" s="100"/>
      <c r="D54" s="100"/>
      <c r="E54" s="100"/>
      <c r="F54" s="100"/>
      <c r="G54" s="100"/>
      <c r="H54" s="100"/>
      <c r="I54" s="101"/>
      <c r="J54" s="65"/>
      <c r="K54" s="65"/>
      <c r="L54" s="65"/>
    </row>
    <row r="55" spans="1:12" ht="12.75">
      <c r="A55" s="99"/>
      <c r="B55" s="148" t="s">
        <v>186</v>
      </c>
      <c r="C55" s="149"/>
      <c r="D55" s="149"/>
      <c r="E55" s="149"/>
      <c r="F55" s="102"/>
      <c r="G55" s="102"/>
      <c r="H55" s="102"/>
      <c r="I55" s="103"/>
      <c r="J55" s="65"/>
      <c r="K55" s="65"/>
      <c r="L55" s="65"/>
    </row>
    <row r="56" spans="1:12" ht="12.75">
      <c r="A56" s="99"/>
      <c r="B56" s="132" t="s">
        <v>192</v>
      </c>
      <c r="C56" s="133"/>
      <c r="D56" s="133"/>
      <c r="E56" s="133"/>
      <c r="F56" s="133"/>
      <c r="G56" s="133"/>
      <c r="H56" s="133"/>
      <c r="I56" s="134"/>
      <c r="J56" s="65"/>
      <c r="K56" s="65"/>
      <c r="L56" s="65"/>
    </row>
    <row r="57" spans="1:12" ht="12.75">
      <c r="A57" s="99"/>
      <c r="B57" s="132" t="s">
        <v>193</v>
      </c>
      <c r="C57" s="133"/>
      <c r="D57" s="133"/>
      <c r="E57" s="133"/>
      <c r="F57" s="133"/>
      <c r="G57" s="133"/>
      <c r="H57" s="133"/>
      <c r="I57" s="103"/>
      <c r="J57" s="65"/>
      <c r="K57" s="65"/>
      <c r="L57" s="65"/>
    </row>
    <row r="58" spans="1:12" ht="12.75">
      <c r="A58" s="99"/>
      <c r="B58" s="132" t="s">
        <v>194</v>
      </c>
      <c r="C58" s="133"/>
      <c r="D58" s="133"/>
      <c r="E58" s="133"/>
      <c r="F58" s="133"/>
      <c r="G58" s="133"/>
      <c r="H58" s="133"/>
      <c r="I58" s="134"/>
      <c r="J58" s="65"/>
      <c r="K58" s="65"/>
      <c r="L58" s="65"/>
    </row>
    <row r="59" spans="1:12" ht="12.75">
      <c r="A59" s="99"/>
      <c r="B59" s="132" t="s">
        <v>195</v>
      </c>
      <c r="C59" s="133"/>
      <c r="D59" s="133"/>
      <c r="E59" s="133"/>
      <c r="F59" s="133"/>
      <c r="G59" s="133"/>
      <c r="H59" s="133"/>
      <c r="I59" s="134"/>
      <c r="J59" s="65"/>
      <c r="K59" s="65"/>
      <c r="L59" s="65"/>
    </row>
    <row r="60" spans="1:12" ht="12.75">
      <c r="A60" s="99"/>
      <c r="B60" s="104"/>
      <c r="C60" s="105"/>
      <c r="D60" s="105"/>
      <c r="E60" s="105"/>
      <c r="F60" s="105"/>
      <c r="G60" s="105"/>
      <c r="H60" s="105"/>
      <c r="I60" s="106"/>
      <c r="J60" s="65"/>
      <c r="K60" s="65"/>
      <c r="L60" s="65"/>
    </row>
    <row r="61" spans="1:12" ht="13.5" thickBot="1">
      <c r="A61" s="31" t="s">
        <v>187</v>
      </c>
      <c r="B61" s="16"/>
      <c r="C61" s="16"/>
      <c r="D61" s="16"/>
      <c r="E61" s="16"/>
      <c r="F61" s="16"/>
      <c r="G61" s="107"/>
      <c r="H61" s="108"/>
      <c r="I61" s="109"/>
      <c r="J61" s="65"/>
      <c r="K61" s="65"/>
      <c r="L61" s="65"/>
    </row>
    <row r="62" spans="1:12" ht="12.75">
      <c r="A62" s="69"/>
      <c r="B62" s="16"/>
      <c r="C62" s="16"/>
      <c r="D62" s="16"/>
      <c r="E62" s="78" t="s">
        <v>188</v>
      </c>
      <c r="F62" s="82"/>
      <c r="G62" s="154" t="s">
        <v>189</v>
      </c>
      <c r="H62" s="155"/>
      <c r="I62" s="156"/>
      <c r="J62" s="65"/>
      <c r="K62" s="65"/>
      <c r="L62" s="65"/>
    </row>
    <row r="63" spans="1:12" ht="12.75">
      <c r="A63" s="110"/>
      <c r="B63" s="111"/>
      <c r="C63" s="112"/>
      <c r="D63" s="112"/>
      <c r="E63" s="112"/>
      <c r="F63" s="112"/>
      <c r="G63" s="138"/>
      <c r="H63" s="139"/>
      <c r="I63" s="113"/>
      <c r="J63" s="65"/>
      <c r="K63" s="65"/>
      <c r="L63" s="6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C6:D6"/>
    <mergeCell ref="C10:D10"/>
    <mergeCell ref="G22:H22"/>
    <mergeCell ref="A8:B8"/>
    <mergeCell ref="C8:D8"/>
    <mergeCell ref="A10:B11"/>
    <mergeCell ref="A16:B16"/>
    <mergeCell ref="H30:I30"/>
    <mergeCell ref="D31:G31"/>
    <mergeCell ref="C18:I18"/>
    <mergeCell ref="C12:I12"/>
    <mergeCell ref="A14:B14"/>
    <mergeCell ref="F14:I14"/>
    <mergeCell ref="C14:D14"/>
    <mergeCell ref="A22:B22"/>
    <mergeCell ref="D24:G24"/>
    <mergeCell ref="A26:B26"/>
    <mergeCell ref="G26:H26"/>
    <mergeCell ref="H28:I28"/>
    <mergeCell ref="A12:B12"/>
    <mergeCell ref="C16:I16"/>
    <mergeCell ref="A20:B20"/>
    <mergeCell ref="C20:I20"/>
    <mergeCell ref="H40:I40"/>
    <mergeCell ref="A36:D36"/>
    <mergeCell ref="E36:G36"/>
    <mergeCell ref="A32:D32"/>
    <mergeCell ref="E32:G32"/>
    <mergeCell ref="E34:G34"/>
    <mergeCell ref="H32:I32"/>
    <mergeCell ref="A1:C1"/>
    <mergeCell ref="C45:D45"/>
    <mergeCell ref="F45:G45"/>
    <mergeCell ref="A30:D30"/>
    <mergeCell ref="E30:G30"/>
    <mergeCell ref="A24:B24"/>
    <mergeCell ref="A28:D28"/>
    <mergeCell ref="E28:G28"/>
    <mergeCell ref="A18:B18"/>
    <mergeCell ref="D22:F22"/>
    <mergeCell ref="H48:I48"/>
    <mergeCell ref="A34:D34"/>
    <mergeCell ref="C37:D37"/>
    <mergeCell ref="F37:G37"/>
    <mergeCell ref="A38:D38"/>
    <mergeCell ref="E38:G38"/>
    <mergeCell ref="H38:I38"/>
    <mergeCell ref="H36:I36"/>
    <mergeCell ref="H34:I34"/>
    <mergeCell ref="E40:G40"/>
    <mergeCell ref="B58:I5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B59:I59"/>
    <mergeCell ref="C46:I46"/>
    <mergeCell ref="G63:H63"/>
    <mergeCell ref="A50:B50"/>
    <mergeCell ref="C50:I50"/>
    <mergeCell ref="A52:B52"/>
    <mergeCell ref="C52:I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amadriapark.com"/>
    <hyperlink ref="C20" r:id="rId2" display="www.solaris.hr"/>
    <hyperlink ref="C50" r:id="rId3" display="roko.antonina@amadriapark.com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zoomScalePageLayoutView="0" workbookViewId="0" topLeftCell="A1">
      <pane ySplit="4" topLeftCell="A88" activePane="bottomLeft" state="frozen"/>
      <selection pane="topLeft" activeCell="A1" sqref="A1"/>
      <selection pane="bottomLeft" activeCell="N105" sqref="N105"/>
    </sheetView>
  </sheetViews>
  <sheetFormatPr defaultColWidth="9.140625" defaultRowHeight="12.75"/>
  <cols>
    <col min="1" max="7" width="9.140625" style="25" customWidth="1"/>
    <col min="8" max="8" width="4.8515625" style="25" customWidth="1"/>
    <col min="9" max="9" width="7.57421875" style="25" customWidth="1"/>
    <col min="10" max="10" width="11.28125" style="25" customWidth="1"/>
    <col min="11" max="11" width="11.00390625" style="25" customWidth="1"/>
    <col min="12" max="12" width="9.140625" style="25" customWidth="1"/>
    <col min="13" max="13" width="10.140625" style="25" bestFit="1" customWidth="1"/>
    <col min="14" max="16384" width="9.140625" style="25" customWidth="1"/>
  </cols>
  <sheetData>
    <row r="1" spans="1:11" ht="12.75" customHeight="1">
      <c r="A1" s="198" t="s">
        <v>221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231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217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23</v>
      </c>
      <c r="B4" s="204"/>
      <c r="C4" s="204"/>
      <c r="D4" s="204"/>
      <c r="E4" s="204"/>
      <c r="F4" s="204"/>
      <c r="G4" s="204"/>
      <c r="H4" s="205"/>
      <c r="I4" s="55" t="s">
        <v>190</v>
      </c>
      <c r="J4" s="56" t="s">
        <v>203</v>
      </c>
      <c r="K4" s="57" t="s">
        <v>204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21">
        <v>2</v>
      </c>
      <c r="J5" s="20">
        <v>3</v>
      </c>
      <c r="K5" s="20">
        <v>4</v>
      </c>
    </row>
    <row r="6" spans="1:11" ht="12.75">
      <c r="A6" s="195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209" t="s">
        <v>24</v>
      </c>
      <c r="B7" s="210"/>
      <c r="C7" s="210"/>
      <c r="D7" s="210"/>
      <c r="E7" s="210"/>
      <c r="F7" s="210"/>
      <c r="G7" s="210"/>
      <c r="H7" s="211"/>
      <c r="I7" s="3">
        <v>1</v>
      </c>
      <c r="J7" s="37">
        <v>0</v>
      </c>
      <c r="K7" s="37">
        <v>0</v>
      </c>
    </row>
    <row r="8" spans="1:11" ht="12.75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38">
        <f>J9+J16+J26+J35+J39</f>
        <v>1459148049</v>
      </c>
      <c r="K8" s="38">
        <f>K9+K16+K26+K35+K39</f>
        <v>1490457207</v>
      </c>
    </row>
    <row r="9" spans="1:11" ht="12.75">
      <c r="A9" s="206" t="s">
        <v>117</v>
      </c>
      <c r="B9" s="207"/>
      <c r="C9" s="207"/>
      <c r="D9" s="207"/>
      <c r="E9" s="207"/>
      <c r="F9" s="207"/>
      <c r="G9" s="207"/>
      <c r="H9" s="208"/>
      <c r="I9" s="1">
        <v>3</v>
      </c>
      <c r="J9" s="18">
        <f>SUM(J10:J15)</f>
        <v>28590709</v>
      </c>
      <c r="K9" s="18">
        <f>SUM(K10:K15)</f>
        <v>23881578</v>
      </c>
    </row>
    <row r="10" spans="1:11" ht="12.75">
      <c r="A10" s="206" t="s">
        <v>68</v>
      </c>
      <c r="B10" s="207"/>
      <c r="C10" s="207"/>
      <c r="D10" s="207"/>
      <c r="E10" s="207"/>
      <c r="F10" s="207"/>
      <c r="G10" s="207"/>
      <c r="H10" s="208"/>
      <c r="I10" s="1">
        <v>4</v>
      </c>
      <c r="J10" s="6">
        <v>0</v>
      </c>
      <c r="K10" s="6">
        <v>0</v>
      </c>
    </row>
    <row r="11" spans="1:11" ht="12.75">
      <c r="A11" s="206" t="s">
        <v>9</v>
      </c>
      <c r="B11" s="207"/>
      <c r="C11" s="207"/>
      <c r="D11" s="207"/>
      <c r="E11" s="207"/>
      <c r="F11" s="207"/>
      <c r="G11" s="207"/>
      <c r="H11" s="208"/>
      <c r="I11" s="1">
        <v>5</v>
      </c>
      <c r="J11" s="6">
        <v>7390530</v>
      </c>
      <c r="K11" s="6">
        <v>6376176</v>
      </c>
    </row>
    <row r="12" spans="1:11" ht="12.75">
      <c r="A12" s="206" t="s">
        <v>69</v>
      </c>
      <c r="B12" s="207"/>
      <c r="C12" s="207"/>
      <c r="D12" s="207"/>
      <c r="E12" s="207"/>
      <c r="F12" s="207"/>
      <c r="G12" s="207"/>
      <c r="H12" s="208"/>
      <c r="I12" s="1">
        <v>6</v>
      </c>
      <c r="J12" s="6">
        <v>21200179</v>
      </c>
      <c r="K12" s="6">
        <v>17505402</v>
      </c>
    </row>
    <row r="13" spans="1:11" ht="12.75">
      <c r="A13" s="206" t="s">
        <v>120</v>
      </c>
      <c r="B13" s="207"/>
      <c r="C13" s="207"/>
      <c r="D13" s="207"/>
      <c r="E13" s="207"/>
      <c r="F13" s="207"/>
      <c r="G13" s="207"/>
      <c r="H13" s="208"/>
      <c r="I13" s="1">
        <v>7</v>
      </c>
      <c r="J13" s="6">
        <v>0</v>
      </c>
      <c r="K13" s="6">
        <v>0</v>
      </c>
    </row>
    <row r="14" spans="1:11" ht="12.75">
      <c r="A14" s="206" t="s">
        <v>121</v>
      </c>
      <c r="B14" s="207"/>
      <c r="C14" s="207"/>
      <c r="D14" s="207"/>
      <c r="E14" s="207"/>
      <c r="F14" s="207"/>
      <c r="G14" s="207"/>
      <c r="H14" s="208"/>
      <c r="I14" s="1">
        <v>8</v>
      </c>
      <c r="J14" s="6">
        <v>0</v>
      </c>
      <c r="K14" s="6">
        <v>0</v>
      </c>
    </row>
    <row r="15" spans="1:11" ht="12.75">
      <c r="A15" s="206" t="s">
        <v>122</v>
      </c>
      <c r="B15" s="207"/>
      <c r="C15" s="207"/>
      <c r="D15" s="207"/>
      <c r="E15" s="207"/>
      <c r="F15" s="207"/>
      <c r="G15" s="207"/>
      <c r="H15" s="208"/>
      <c r="I15" s="1">
        <v>9</v>
      </c>
      <c r="J15" s="6">
        <v>0</v>
      </c>
      <c r="K15" s="6">
        <v>0</v>
      </c>
    </row>
    <row r="16" spans="1:11" ht="12.75">
      <c r="A16" s="206" t="s">
        <v>118</v>
      </c>
      <c r="B16" s="207"/>
      <c r="C16" s="207"/>
      <c r="D16" s="207"/>
      <c r="E16" s="207"/>
      <c r="F16" s="207"/>
      <c r="G16" s="207"/>
      <c r="H16" s="208"/>
      <c r="I16" s="1">
        <v>10</v>
      </c>
      <c r="J16" s="18">
        <f>SUM(J17:J25)</f>
        <v>1417446582</v>
      </c>
      <c r="K16" s="18">
        <f>SUM(K17:K25)</f>
        <v>1432497190</v>
      </c>
    </row>
    <row r="17" spans="1:11" ht="12.75">
      <c r="A17" s="206" t="s">
        <v>123</v>
      </c>
      <c r="B17" s="207"/>
      <c r="C17" s="207"/>
      <c r="D17" s="207"/>
      <c r="E17" s="207"/>
      <c r="F17" s="207"/>
      <c r="G17" s="207"/>
      <c r="H17" s="208"/>
      <c r="I17" s="1">
        <v>11</v>
      </c>
      <c r="J17" s="6">
        <v>646837124</v>
      </c>
      <c r="K17" s="6">
        <v>646837124</v>
      </c>
    </row>
    <row r="18" spans="1:11" ht="12.75">
      <c r="A18" s="206" t="s">
        <v>159</v>
      </c>
      <c r="B18" s="207"/>
      <c r="C18" s="207"/>
      <c r="D18" s="207"/>
      <c r="E18" s="207"/>
      <c r="F18" s="207"/>
      <c r="G18" s="207"/>
      <c r="H18" s="208"/>
      <c r="I18" s="1">
        <v>12</v>
      </c>
      <c r="J18" s="6">
        <v>673950779</v>
      </c>
      <c r="K18" s="6">
        <v>726270632</v>
      </c>
    </row>
    <row r="19" spans="1:11" ht="12.75">
      <c r="A19" s="206" t="s">
        <v>124</v>
      </c>
      <c r="B19" s="207"/>
      <c r="C19" s="207"/>
      <c r="D19" s="207"/>
      <c r="E19" s="207"/>
      <c r="F19" s="207"/>
      <c r="G19" s="207"/>
      <c r="H19" s="208"/>
      <c r="I19" s="1">
        <v>13</v>
      </c>
      <c r="J19" s="6">
        <v>58244782</v>
      </c>
      <c r="K19" s="6">
        <v>54050221</v>
      </c>
    </row>
    <row r="20" spans="1:11" ht="12.75">
      <c r="A20" s="206" t="s">
        <v>15</v>
      </c>
      <c r="B20" s="207"/>
      <c r="C20" s="207"/>
      <c r="D20" s="207"/>
      <c r="E20" s="207"/>
      <c r="F20" s="207"/>
      <c r="G20" s="207"/>
      <c r="H20" s="208"/>
      <c r="I20" s="1">
        <v>14</v>
      </c>
      <c r="J20" s="6">
        <v>0</v>
      </c>
      <c r="K20" s="6">
        <v>0</v>
      </c>
    </row>
    <row r="21" spans="1:11" ht="12.75">
      <c r="A21" s="206" t="s">
        <v>16</v>
      </c>
      <c r="B21" s="207"/>
      <c r="C21" s="207"/>
      <c r="D21" s="207"/>
      <c r="E21" s="207"/>
      <c r="F21" s="207"/>
      <c r="G21" s="207"/>
      <c r="H21" s="208"/>
      <c r="I21" s="1">
        <v>15</v>
      </c>
      <c r="J21" s="6">
        <v>3485764</v>
      </c>
      <c r="K21" s="6">
        <v>3485764</v>
      </c>
    </row>
    <row r="22" spans="1:11" ht="12.75">
      <c r="A22" s="206" t="s">
        <v>32</v>
      </c>
      <c r="B22" s="207"/>
      <c r="C22" s="207"/>
      <c r="D22" s="207"/>
      <c r="E22" s="207"/>
      <c r="F22" s="207"/>
      <c r="G22" s="207"/>
      <c r="H22" s="208"/>
      <c r="I22" s="1">
        <v>16</v>
      </c>
      <c r="J22" s="6">
        <v>0</v>
      </c>
      <c r="K22" s="6">
        <v>0</v>
      </c>
    </row>
    <row r="23" spans="1:11" ht="12.75">
      <c r="A23" s="206" t="s">
        <v>33</v>
      </c>
      <c r="B23" s="207"/>
      <c r="C23" s="207"/>
      <c r="D23" s="207"/>
      <c r="E23" s="207"/>
      <c r="F23" s="207"/>
      <c r="G23" s="207"/>
      <c r="H23" s="208"/>
      <c r="I23" s="1">
        <v>17</v>
      </c>
      <c r="J23" s="6">
        <v>34928133</v>
      </c>
      <c r="K23" s="6">
        <v>1853449</v>
      </c>
    </row>
    <row r="24" spans="1:11" ht="12.75">
      <c r="A24" s="206" t="s">
        <v>34</v>
      </c>
      <c r="B24" s="207"/>
      <c r="C24" s="207"/>
      <c r="D24" s="207"/>
      <c r="E24" s="207"/>
      <c r="F24" s="207"/>
      <c r="G24" s="207"/>
      <c r="H24" s="208"/>
      <c r="I24" s="1">
        <v>18</v>
      </c>
      <c r="J24" s="6">
        <v>0</v>
      </c>
      <c r="K24" s="6">
        <v>0</v>
      </c>
    </row>
    <row r="25" spans="1:11" ht="12.75">
      <c r="A25" s="206" t="s">
        <v>35</v>
      </c>
      <c r="B25" s="207"/>
      <c r="C25" s="207"/>
      <c r="D25" s="207"/>
      <c r="E25" s="207"/>
      <c r="F25" s="207"/>
      <c r="G25" s="207"/>
      <c r="H25" s="208"/>
      <c r="I25" s="1">
        <v>19</v>
      </c>
      <c r="J25" s="6">
        <v>0</v>
      </c>
      <c r="K25" s="6">
        <v>0</v>
      </c>
    </row>
    <row r="26" spans="1:11" ht="12.75">
      <c r="A26" s="206" t="s">
        <v>105</v>
      </c>
      <c r="B26" s="207"/>
      <c r="C26" s="207"/>
      <c r="D26" s="207"/>
      <c r="E26" s="207"/>
      <c r="F26" s="207"/>
      <c r="G26" s="207"/>
      <c r="H26" s="208"/>
      <c r="I26" s="1">
        <v>20</v>
      </c>
      <c r="J26" s="18">
        <f>SUM(J27:J34)</f>
        <v>13110758</v>
      </c>
      <c r="K26" s="18">
        <f>SUM(K27:K34)</f>
        <v>13110757</v>
      </c>
    </row>
    <row r="27" spans="1:11" ht="12.75">
      <c r="A27" s="206" t="s">
        <v>36</v>
      </c>
      <c r="B27" s="207"/>
      <c r="C27" s="207"/>
      <c r="D27" s="207"/>
      <c r="E27" s="207"/>
      <c r="F27" s="207"/>
      <c r="G27" s="207"/>
      <c r="H27" s="208"/>
      <c r="I27" s="1">
        <v>21</v>
      </c>
      <c r="J27" s="6">
        <v>20000</v>
      </c>
      <c r="K27" s="6">
        <v>20000</v>
      </c>
    </row>
    <row r="28" spans="1:11" ht="12.75">
      <c r="A28" s="206" t="s">
        <v>37</v>
      </c>
      <c r="B28" s="207"/>
      <c r="C28" s="207"/>
      <c r="D28" s="207"/>
      <c r="E28" s="207"/>
      <c r="F28" s="207"/>
      <c r="G28" s="207"/>
      <c r="H28" s="208"/>
      <c r="I28" s="1">
        <v>22</v>
      </c>
      <c r="J28" s="6">
        <v>0</v>
      </c>
      <c r="K28" s="6">
        <v>0</v>
      </c>
    </row>
    <row r="29" spans="1:11" ht="12.75">
      <c r="A29" s="206" t="s">
        <v>38</v>
      </c>
      <c r="B29" s="207"/>
      <c r="C29" s="207"/>
      <c r="D29" s="207"/>
      <c r="E29" s="207"/>
      <c r="F29" s="207"/>
      <c r="G29" s="207"/>
      <c r="H29" s="208"/>
      <c r="I29" s="1">
        <v>23</v>
      </c>
      <c r="J29" s="6">
        <v>0</v>
      </c>
      <c r="K29" s="6">
        <v>0</v>
      </c>
    </row>
    <row r="30" spans="1:11" ht="12.75">
      <c r="A30" s="206" t="s">
        <v>43</v>
      </c>
      <c r="B30" s="207"/>
      <c r="C30" s="207"/>
      <c r="D30" s="207"/>
      <c r="E30" s="207"/>
      <c r="F30" s="207"/>
      <c r="G30" s="207"/>
      <c r="H30" s="208"/>
      <c r="I30" s="1">
        <v>24</v>
      </c>
      <c r="J30" s="6">
        <v>0</v>
      </c>
      <c r="K30" s="6">
        <v>0</v>
      </c>
    </row>
    <row r="31" spans="1:11" ht="12.75">
      <c r="A31" s="206" t="s">
        <v>44</v>
      </c>
      <c r="B31" s="207"/>
      <c r="C31" s="207"/>
      <c r="D31" s="207"/>
      <c r="E31" s="207"/>
      <c r="F31" s="207"/>
      <c r="G31" s="207"/>
      <c r="H31" s="208"/>
      <c r="I31" s="1">
        <v>25</v>
      </c>
      <c r="J31" s="6">
        <v>400</v>
      </c>
      <c r="K31" s="6">
        <v>400</v>
      </c>
    </row>
    <row r="32" spans="1:11" ht="12.75">
      <c r="A32" s="206" t="s">
        <v>45</v>
      </c>
      <c r="B32" s="207"/>
      <c r="C32" s="207"/>
      <c r="D32" s="207"/>
      <c r="E32" s="207"/>
      <c r="F32" s="207"/>
      <c r="G32" s="207"/>
      <c r="H32" s="208"/>
      <c r="I32" s="1">
        <v>26</v>
      </c>
      <c r="J32" s="6">
        <v>13090358</v>
      </c>
      <c r="K32" s="6">
        <v>13090357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8"/>
      <c r="I33" s="1">
        <v>27</v>
      </c>
      <c r="J33" s="6">
        <v>0</v>
      </c>
      <c r="K33" s="6">
        <v>0</v>
      </c>
    </row>
    <row r="34" spans="1:11" ht="12.75">
      <c r="A34" s="206" t="s">
        <v>98</v>
      </c>
      <c r="B34" s="207"/>
      <c r="C34" s="207"/>
      <c r="D34" s="207"/>
      <c r="E34" s="207"/>
      <c r="F34" s="207"/>
      <c r="G34" s="207"/>
      <c r="H34" s="208"/>
      <c r="I34" s="1">
        <v>28</v>
      </c>
      <c r="J34" s="6">
        <v>0</v>
      </c>
      <c r="K34" s="6">
        <v>0</v>
      </c>
    </row>
    <row r="35" spans="1:11" ht="12.75">
      <c r="A35" s="206" t="s">
        <v>99</v>
      </c>
      <c r="B35" s="207"/>
      <c r="C35" s="207"/>
      <c r="D35" s="207"/>
      <c r="E35" s="207"/>
      <c r="F35" s="207"/>
      <c r="G35" s="207"/>
      <c r="H35" s="208"/>
      <c r="I35" s="1">
        <v>29</v>
      </c>
      <c r="J35" s="18">
        <f>SUM(J36:J38)</f>
        <v>0</v>
      </c>
      <c r="K35" s="18">
        <f>SUM(K36:K38)</f>
        <v>20967682</v>
      </c>
    </row>
    <row r="36" spans="1:11" ht="12.75">
      <c r="A36" s="206" t="s">
        <v>40</v>
      </c>
      <c r="B36" s="207"/>
      <c r="C36" s="207"/>
      <c r="D36" s="207"/>
      <c r="E36" s="207"/>
      <c r="F36" s="207"/>
      <c r="G36" s="207"/>
      <c r="H36" s="208"/>
      <c r="I36" s="1">
        <v>30</v>
      </c>
      <c r="J36" s="6">
        <v>0</v>
      </c>
      <c r="K36" s="6">
        <v>0</v>
      </c>
    </row>
    <row r="37" spans="1:11" ht="12.75">
      <c r="A37" s="206" t="s">
        <v>41</v>
      </c>
      <c r="B37" s="207"/>
      <c r="C37" s="207"/>
      <c r="D37" s="207"/>
      <c r="E37" s="207"/>
      <c r="F37" s="207"/>
      <c r="G37" s="207"/>
      <c r="H37" s="208"/>
      <c r="I37" s="1">
        <v>31</v>
      </c>
      <c r="J37" s="6">
        <v>0</v>
      </c>
      <c r="K37" s="6">
        <v>0</v>
      </c>
    </row>
    <row r="38" spans="1:11" ht="12.75">
      <c r="A38" s="206" t="s">
        <v>42</v>
      </c>
      <c r="B38" s="207"/>
      <c r="C38" s="207"/>
      <c r="D38" s="207"/>
      <c r="E38" s="207"/>
      <c r="F38" s="207"/>
      <c r="G38" s="207"/>
      <c r="H38" s="208"/>
      <c r="I38" s="1">
        <v>32</v>
      </c>
      <c r="J38" s="6">
        <v>0</v>
      </c>
      <c r="K38" s="6">
        <v>20967682</v>
      </c>
    </row>
    <row r="39" spans="1:11" ht="12.75">
      <c r="A39" s="206" t="s">
        <v>100</v>
      </c>
      <c r="B39" s="207"/>
      <c r="C39" s="207"/>
      <c r="D39" s="207"/>
      <c r="E39" s="207"/>
      <c r="F39" s="207"/>
      <c r="G39" s="207"/>
      <c r="H39" s="208"/>
      <c r="I39" s="1">
        <v>33</v>
      </c>
      <c r="J39" s="6">
        <v>0</v>
      </c>
      <c r="K39" s="6">
        <v>0</v>
      </c>
    </row>
    <row r="40" spans="1:11" ht="12.75">
      <c r="A40" s="212" t="s">
        <v>152</v>
      </c>
      <c r="B40" s="213"/>
      <c r="C40" s="213"/>
      <c r="D40" s="213"/>
      <c r="E40" s="213"/>
      <c r="F40" s="213"/>
      <c r="G40" s="213"/>
      <c r="H40" s="214"/>
      <c r="I40" s="1">
        <v>34</v>
      </c>
      <c r="J40" s="38">
        <f>J41+J49+J56+J64</f>
        <v>94091656</v>
      </c>
      <c r="K40" s="38">
        <f>K41+K49+K56+K64</f>
        <v>79665866</v>
      </c>
    </row>
    <row r="41" spans="1:11" ht="12.75">
      <c r="A41" s="206" t="s">
        <v>60</v>
      </c>
      <c r="B41" s="207"/>
      <c r="C41" s="207"/>
      <c r="D41" s="207"/>
      <c r="E41" s="207"/>
      <c r="F41" s="207"/>
      <c r="G41" s="207"/>
      <c r="H41" s="208"/>
      <c r="I41" s="1">
        <v>35</v>
      </c>
      <c r="J41" s="18">
        <f>SUM(J42:J48)</f>
        <v>5911783</v>
      </c>
      <c r="K41" s="18">
        <f>SUM(K42:K48)</f>
        <v>7937526</v>
      </c>
    </row>
    <row r="42" spans="1:11" ht="12.75">
      <c r="A42" s="206" t="s">
        <v>70</v>
      </c>
      <c r="B42" s="207"/>
      <c r="C42" s="207"/>
      <c r="D42" s="207"/>
      <c r="E42" s="207"/>
      <c r="F42" s="207"/>
      <c r="G42" s="207"/>
      <c r="H42" s="208"/>
      <c r="I42" s="1">
        <v>36</v>
      </c>
      <c r="J42" s="6">
        <v>4005654</v>
      </c>
      <c r="K42" s="6">
        <v>4291594</v>
      </c>
    </row>
    <row r="43" spans="1:11" ht="12.75">
      <c r="A43" s="206" t="s">
        <v>71</v>
      </c>
      <c r="B43" s="207"/>
      <c r="C43" s="207"/>
      <c r="D43" s="207"/>
      <c r="E43" s="207"/>
      <c r="F43" s="207"/>
      <c r="G43" s="207"/>
      <c r="H43" s="208"/>
      <c r="I43" s="1">
        <v>37</v>
      </c>
      <c r="J43" s="6">
        <v>0</v>
      </c>
      <c r="K43" s="6">
        <v>0</v>
      </c>
    </row>
    <row r="44" spans="1:11" ht="12.75">
      <c r="A44" s="206" t="s">
        <v>46</v>
      </c>
      <c r="B44" s="207"/>
      <c r="C44" s="207"/>
      <c r="D44" s="207"/>
      <c r="E44" s="207"/>
      <c r="F44" s="207"/>
      <c r="G44" s="207"/>
      <c r="H44" s="208"/>
      <c r="I44" s="1">
        <v>38</v>
      </c>
      <c r="J44" s="6">
        <v>0</v>
      </c>
      <c r="K44" s="6">
        <v>0</v>
      </c>
    </row>
    <row r="45" spans="1:11" ht="12.75">
      <c r="A45" s="206" t="s">
        <v>47</v>
      </c>
      <c r="B45" s="207"/>
      <c r="C45" s="207"/>
      <c r="D45" s="207"/>
      <c r="E45" s="207"/>
      <c r="F45" s="207"/>
      <c r="G45" s="207"/>
      <c r="H45" s="208"/>
      <c r="I45" s="1">
        <v>39</v>
      </c>
      <c r="J45" s="6">
        <v>1906129</v>
      </c>
      <c r="K45" s="6">
        <v>3645932</v>
      </c>
    </row>
    <row r="46" spans="1:11" ht="12.75">
      <c r="A46" s="206" t="s">
        <v>48</v>
      </c>
      <c r="B46" s="207"/>
      <c r="C46" s="207"/>
      <c r="D46" s="207"/>
      <c r="E46" s="207"/>
      <c r="F46" s="207"/>
      <c r="G46" s="207"/>
      <c r="H46" s="208"/>
      <c r="I46" s="1">
        <v>40</v>
      </c>
      <c r="J46" s="6">
        <v>0</v>
      </c>
      <c r="K46" s="6">
        <v>0</v>
      </c>
    </row>
    <row r="47" spans="1:11" ht="12.75">
      <c r="A47" s="206" t="s">
        <v>49</v>
      </c>
      <c r="B47" s="207"/>
      <c r="C47" s="207"/>
      <c r="D47" s="207"/>
      <c r="E47" s="207"/>
      <c r="F47" s="207"/>
      <c r="G47" s="207"/>
      <c r="H47" s="208"/>
      <c r="I47" s="1">
        <v>41</v>
      </c>
      <c r="J47" s="6">
        <v>0</v>
      </c>
      <c r="K47" s="6">
        <v>0</v>
      </c>
    </row>
    <row r="48" spans="1:11" ht="12.75">
      <c r="A48" s="206" t="s">
        <v>50</v>
      </c>
      <c r="B48" s="207"/>
      <c r="C48" s="207"/>
      <c r="D48" s="207"/>
      <c r="E48" s="207"/>
      <c r="F48" s="207"/>
      <c r="G48" s="207"/>
      <c r="H48" s="208"/>
      <c r="I48" s="1">
        <v>42</v>
      </c>
      <c r="J48" s="6">
        <v>0</v>
      </c>
      <c r="K48" s="6">
        <v>0</v>
      </c>
    </row>
    <row r="49" spans="1:11" ht="12.75">
      <c r="A49" s="206" t="s">
        <v>61</v>
      </c>
      <c r="B49" s="207"/>
      <c r="C49" s="207"/>
      <c r="D49" s="207"/>
      <c r="E49" s="207"/>
      <c r="F49" s="207"/>
      <c r="G49" s="207"/>
      <c r="H49" s="208"/>
      <c r="I49" s="1">
        <v>43</v>
      </c>
      <c r="J49" s="18">
        <f>SUM(J50:J55)</f>
        <v>62776004</v>
      </c>
      <c r="K49" s="18">
        <f>SUM(K50:K55)</f>
        <v>39652460</v>
      </c>
    </row>
    <row r="50" spans="1:11" ht="12.75">
      <c r="A50" s="206" t="s">
        <v>112</v>
      </c>
      <c r="B50" s="207"/>
      <c r="C50" s="207"/>
      <c r="D50" s="207"/>
      <c r="E50" s="207"/>
      <c r="F50" s="207"/>
      <c r="G50" s="207"/>
      <c r="H50" s="208"/>
      <c r="I50" s="1">
        <v>44</v>
      </c>
      <c r="J50" s="6">
        <v>45615277</v>
      </c>
      <c r="K50" s="6">
        <v>22724135</v>
      </c>
    </row>
    <row r="51" spans="1:11" ht="12.75">
      <c r="A51" s="206" t="s">
        <v>113</v>
      </c>
      <c r="B51" s="207"/>
      <c r="C51" s="207"/>
      <c r="D51" s="207"/>
      <c r="E51" s="207"/>
      <c r="F51" s="207"/>
      <c r="G51" s="207"/>
      <c r="H51" s="208"/>
      <c r="I51" s="1">
        <v>45</v>
      </c>
      <c r="J51" s="6">
        <v>2665002</v>
      </c>
      <c r="K51" s="6">
        <v>2160653</v>
      </c>
    </row>
    <row r="52" spans="1:11" ht="12.75">
      <c r="A52" s="206" t="s">
        <v>114</v>
      </c>
      <c r="B52" s="207"/>
      <c r="C52" s="207"/>
      <c r="D52" s="207"/>
      <c r="E52" s="207"/>
      <c r="F52" s="207"/>
      <c r="G52" s="207"/>
      <c r="H52" s="208"/>
      <c r="I52" s="1">
        <v>46</v>
      </c>
      <c r="J52" s="6">
        <v>0</v>
      </c>
      <c r="K52" s="6">
        <v>0</v>
      </c>
    </row>
    <row r="53" spans="1:11" ht="12.75">
      <c r="A53" s="206" t="s">
        <v>115</v>
      </c>
      <c r="B53" s="207"/>
      <c r="C53" s="207"/>
      <c r="D53" s="207"/>
      <c r="E53" s="207"/>
      <c r="F53" s="207"/>
      <c r="G53" s="207"/>
      <c r="H53" s="208"/>
      <c r="I53" s="1">
        <v>47</v>
      </c>
      <c r="J53" s="6">
        <v>440689</v>
      </c>
      <c r="K53" s="6">
        <v>434425</v>
      </c>
    </row>
    <row r="54" spans="1:11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">
        <v>48</v>
      </c>
      <c r="J54" s="6">
        <v>4216738</v>
      </c>
      <c r="K54" s="6">
        <v>865977</v>
      </c>
    </row>
    <row r="55" spans="1:11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">
        <v>49</v>
      </c>
      <c r="J55" s="6">
        <v>9838298</v>
      </c>
      <c r="K55" s="6">
        <v>13467270</v>
      </c>
    </row>
    <row r="56" spans="1:11" ht="12.75">
      <c r="A56" s="206" t="s">
        <v>62</v>
      </c>
      <c r="B56" s="207"/>
      <c r="C56" s="207"/>
      <c r="D56" s="207"/>
      <c r="E56" s="207"/>
      <c r="F56" s="207"/>
      <c r="G56" s="207"/>
      <c r="H56" s="208"/>
      <c r="I56" s="1">
        <v>50</v>
      </c>
      <c r="J56" s="18">
        <f>SUM(J57:J63)</f>
        <v>20132886</v>
      </c>
      <c r="K56" s="18">
        <f>SUM(K57:K63)</f>
        <v>18522687</v>
      </c>
    </row>
    <row r="57" spans="1:11" ht="12.75">
      <c r="A57" s="206" t="s">
        <v>36</v>
      </c>
      <c r="B57" s="207"/>
      <c r="C57" s="207"/>
      <c r="D57" s="207"/>
      <c r="E57" s="207"/>
      <c r="F57" s="207"/>
      <c r="G57" s="207"/>
      <c r="H57" s="208"/>
      <c r="I57" s="1">
        <v>51</v>
      </c>
      <c r="J57" s="6">
        <v>0</v>
      </c>
      <c r="K57" s="6">
        <v>0</v>
      </c>
    </row>
    <row r="58" spans="1:11" ht="12.75">
      <c r="A58" s="206" t="s">
        <v>37</v>
      </c>
      <c r="B58" s="207"/>
      <c r="C58" s="207"/>
      <c r="D58" s="207"/>
      <c r="E58" s="207"/>
      <c r="F58" s="207"/>
      <c r="G58" s="207"/>
      <c r="H58" s="208"/>
      <c r="I58" s="1">
        <v>52</v>
      </c>
      <c r="J58" s="6">
        <v>15525783</v>
      </c>
      <c r="K58" s="6">
        <v>15125783</v>
      </c>
    </row>
    <row r="59" spans="1:11" ht="12.75">
      <c r="A59" s="206" t="s">
        <v>154</v>
      </c>
      <c r="B59" s="207"/>
      <c r="C59" s="207"/>
      <c r="D59" s="207"/>
      <c r="E59" s="207"/>
      <c r="F59" s="207"/>
      <c r="G59" s="207"/>
      <c r="H59" s="208"/>
      <c r="I59" s="1">
        <v>53</v>
      </c>
      <c r="J59" s="6">
        <v>0</v>
      </c>
      <c r="K59" s="6">
        <v>0</v>
      </c>
    </row>
    <row r="60" spans="1:11" ht="12.75">
      <c r="A60" s="206" t="s">
        <v>43</v>
      </c>
      <c r="B60" s="207"/>
      <c r="C60" s="207"/>
      <c r="D60" s="207"/>
      <c r="E60" s="207"/>
      <c r="F60" s="207"/>
      <c r="G60" s="207"/>
      <c r="H60" s="208"/>
      <c r="I60" s="1">
        <v>54</v>
      </c>
      <c r="J60" s="6">
        <v>0</v>
      </c>
      <c r="K60" s="6">
        <v>0</v>
      </c>
    </row>
    <row r="61" spans="1:13" ht="12.75">
      <c r="A61" s="206" t="s">
        <v>44</v>
      </c>
      <c r="B61" s="207"/>
      <c r="C61" s="207"/>
      <c r="D61" s="207"/>
      <c r="E61" s="207"/>
      <c r="F61" s="207"/>
      <c r="G61" s="207"/>
      <c r="H61" s="208"/>
      <c r="I61" s="1">
        <v>55</v>
      </c>
      <c r="J61" s="6">
        <v>0</v>
      </c>
      <c r="K61" s="6">
        <v>0</v>
      </c>
      <c r="M61" s="62"/>
    </row>
    <row r="62" spans="1:11" ht="12.75">
      <c r="A62" s="206" t="s">
        <v>45</v>
      </c>
      <c r="B62" s="207"/>
      <c r="C62" s="207"/>
      <c r="D62" s="207"/>
      <c r="E62" s="207"/>
      <c r="F62" s="207"/>
      <c r="G62" s="207"/>
      <c r="H62" s="208"/>
      <c r="I62" s="1">
        <v>56</v>
      </c>
      <c r="J62" s="6">
        <v>4607103</v>
      </c>
      <c r="K62" s="6">
        <v>3396904</v>
      </c>
    </row>
    <row r="63" spans="1:11" ht="12.75">
      <c r="A63" s="206" t="s">
        <v>18</v>
      </c>
      <c r="B63" s="207"/>
      <c r="C63" s="207"/>
      <c r="D63" s="207"/>
      <c r="E63" s="207"/>
      <c r="F63" s="207"/>
      <c r="G63" s="207"/>
      <c r="H63" s="208"/>
      <c r="I63" s="1">
        <v>57</v>
      </c>
      <c r="J63" s="6">
        <v>0</v>
      </c>
      <c r="K63" s="6">
        <v>0</v>
      </c>
    </row>
    <row r="64" spans="1:11" ht="12.75">
      <c r="A64" s="206" t="s">
        <v>119</v>
      </c>
      <c r="B64" s="207"/>
      <c r="C64" s="207"/>
      <c r="D64" s="207"/>
      <c r="E64" s="207"/>
      <c r="F64" s="207"/>
      <c r="G64" s="207"/>
      <c r="H64" s="208"/>
      <c r="I64" s="1">
        <v>58</v>
      </c>
      <c r="J64" s="6">
        <v>5270983</v>
      </c>
      <c r="K64" s="6">
        <v>13553193</v>
      </c>
    </row>
    <row r="65" spans="1:11" ht="12.75">
      <c r="A65" s="212" t="s">
        <v>20</v>
      </c>
      <c r="B65" s="213"/>
      <c r="C65" s="213"/>
      <c r="D65" s="213"/>
      <c r="E65" s="213"/>
      <c r="F65" s="213"/>
      <c r="G65" s="213"/>
      <c r="H65" s="214"/>
      <c r="I65" s="1">
        <v>59</v>
      </c>
      <c r="J65" s="41">
        <v>134357</v>
      </c>
      <c r="K65" s="41">
        <v>216728</v>
      </c>
    </row>
    <row r="66" spans="1:11" ht="12.75">
      <c r="A66" s="215" t="s">
        <v>153</v>
      </c>
      <c r="B66" s="216"/>
      <c r="C66" s="216"/>
      <c r="D66" s="216"/>
      <c r="E66" s="216"/>
      <c r="F66" s="216"/>
      <c r="G66" s="216"/>
      <c r="H66" s="217"/>
      <c r="I66" s="39">
        <v>60</v>
      </c>
      <c r="J66" s="40">
        <f>J7+J8+J40+J65</f>
        <v>1553374062</v>
      </c>
      <c r="K66" s="40">
        <f>K7+K8+K40+K65</f>
        <v>1570339801</v>
      </c>
    </row>
    <row r="67" spans="1:11" ht="12.75">
      <c r="A67" s="218" t="s">
        <v>51</v>
      </c>
      <c r="B67" s="219"/>
      <c r="C67" s="219"/>
      <c r="D67" s="219"/>
      <c r="E67" s="219"/>
      <c r="F67" s="219"/>
      <c r="G67" s="219"/>
      <c r="H67" s="220"/>
      <c r="I67" s="4">
        <v>61</v>
      </c>
      <c r="J67" s="7">
        <v>5502678</v>
      </c>
      <c r="K67" s="7">
        <v>5502678</v>
      </c>
    </row>
    <row r="68" spans="1:11" ht="12.75">
      <c r="A68" s="221" t="s">
        <v>22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9" t="s">
        <v>106</v>
      </c>
      <c r="B69" s="210"/>
      <c r="C69" s="210"/>
      <c r="D69" s="210"/>
      <c r="E69" s="210"/>
      <c r="F69" s="210"/>
      <c r="G69" s="210"/>
      <c r="H69" s="211"/>
      <c r="I69" s="3">
        <v>62</v>
      </c>
      <c r="J69" s="42">
        <f>J70+J71+J72+J78+J79+J82+J85</f>
        <v>797688179</v>
      </c>
      <c r="K69" s="42">
        <f>K70+K71+K72+K78+K79+K82+K85</f>
        <v>767801473</v>
      </c>
    </row>
    <row r="70" spans="1:11" ht="12.75">
      <c r="A70" s="206" t="s">
        <v>84</v>
      </c>
      <c r="B70" s="207"/>
      <c r="C70" s="207"/>
      <c r="D70" s="207"/>
      <c r="E70" s="207"/>
      <c r="F70" s="207"/>
      <c r="G70" s="207"/>
      <c r="H70" s="208"/>
      <c r="I70" s="1">
        <v>63</v>
      </c>
      <c r="J70" s="6">
        <v>185315700</v>
      </c>
      <c r="K70" s="6">
        <v>185315700</v>
      </c>
    </row>
    <row r="71" spans="1:11" ht="12.75">
      <c r="A71" s="206" t="s">
        <v>85</v>
      </c>
      <c r="B71" s="207"/>
      <c r="C71" s="207"/>
      <c r="D71" s="207"/>
      <c r="E71" s="207"/>
      <c r="F71" s="207"/>
      <c r="G71" s="207"/>
      <c r="H71" s="208"/>
      <c r="I71" s="1">
        <v>64</v>
      </c>
      <c r="J71" s="6">
        <v>8630224</v>
      </c>
      <c r="K71" s="6">
        <v>8630224</v>
      </c>
    </row>
    <row r="72" spans="1:11" ht="12.75">
      <c r="A72" s="206" t="s">
        <v>86</v>
      </c>
      <c r="B72" s="207"/>
      <c r="C72" s="207"/>
      <c r="D72" s="207"/>
      <c r="E72" s="207"/>
      <c r="F72" s="207"/>
      <c r="G72" s="207"/>
      <c r="H72" s="208"/>
      <c r="I72" s="1">
        <v>65</v>
      </c>
      <c r="J72" s="18">
        <f>J73+J74-J75+J76+J77</f>
        <v>9593340</v>
      </c>
      <c r="K72" s="18">
        <f>K73+K74-K75+K76+K77</f>
        <v>9593340</v>
      </c>
    </row>
    <row r="73" spans="1:11" ht="12.75">
      <c r="A73" s="206" t="s">
        <v>87</v>
      </c>
      <c r="B73" s="207"/>
      <c r="C73" s="207"/>
      <c r="D73" s="207"/>
      <c r="E73" s="207"/>
      <c r="F73" s="207"/>
      <c r="G73" s="207"/>
      <c r="H73" s="208"/>
      <c r="I73" s="1">
        <v>66</v>
      </c>
      <c r="J73" s="6">
        <v>9593340</v>
      </c>
      <c r="K73" s="6">
        <v>9593340</v>
      </c>
    </row>
    <row r="74" spans="1:11" ht="12.75">
      <c r="A74" s="206" t="s">
        <v>88</v>
      </c>
      <c r="B74" s="207"/>
      <c r="C74" s="207"/>
      <c r="D74" s="207"/>
      <c r="E74" s="207"/>
      <c r="F74" s="207"/>
      <c r="G74" s="207"/>
      <c r="H74" s="208"/>
      <c r="I74" s="1">
        <v>67</v>
      </c>
      <c r="J74" s="6">
        <v>21461614</v>
      </c>
      <c r="K74" s="6">
        <v>21461614</v>
      </c>
    </row>
    <row r="75" spans="1:11" ht="12.75">
      <c r="A75" s="206" t="s">
        <v>76</v>
      </c>
      <c r="B75" s="207"/>
      <c r="C75" s="207"/>
      <c r="D75" s="207"/>
      <c r="E75" s="207"/>
      <c r="F75" s="207"/>
      <c r="G75" s="207"/>
      <c r="H75" s="208"/>
      <c r="I75" s="1">
        <v>68</v>
      </c>
      <c r="J75" s="6">
        <v>21461614</v>
      </c>
      <c r="K75" s="6">
        <v>21461614</v>
      </c>
    </row>
    <row r="76" spans="1:11" ht="12.75">
      <c r="A76" s="206" t="s">
        <v>77</v>
      </c>
      <c r="B76" s="207"/>
      <c r="C76" s="207"/>
      <c r="D76" s="207"/>
      <c r="E76" s="207"/>
      <c r="F76" s="207"/>
      <c r="G76" s="207"/>
      <c r="H76" s="208"/>
      <c r="I76" s="1">
        <v>69</v>
      </c>
      <c r="J76" s="6">
        <v>0</v>
      </c>
      <c r="K76" s="6">
        <v>0</v>
      </c>
    </row>
    <row r="77" spans="1:11" ht="12.75">
      <c r="A77" s="206" t="s">
        <v>78</v>
      </c>
      <c r="B77" s="207"/>
      <c r="C77" s="207"/>
      <c r="D77" s="207"/>
      <c r="E77" s="207"/>
      <c r="F77" s="207"/>
      <c r="G77" s="207"/>
      <c r="H77" s="208"/>
      <c r="I77" s="1">
        <v>70</v>
      </c>
      <c r="J77" s="6">
        <v>0</v>
      </c>
      <c r="K77" s="6">
        <v>0</v>
      </c>
    </row>
    <row r="78" spans="1:11" ht="12.75">
      <c r="A78" s="206" t="s">
        <v>79</v>
      </c>
      <c r="B78" s="207"/>
      <c r="C78" s="207"/>
      <c r="D78" s="207"/>
      <c r="E78" s="207"/>
      <c r="F78" s="207"/>
      <c r="G78" s="207"/>
      <c r="H78" s="208"/>
      <c r="I78" s="1">
        <v>71</v>
      </c>
      <c r="J78" s="6">
        <v>533309265</v>
      </c>
      <c r="K78" s="6">
        <v>498034330</v>
      </c>
    </row>
    <row r="79" spans="1:11" ht="12.75">
      <c r="A79" s="206" t="s">
        <v>150</v>
      </c>
      <c r="B79" s="207"/>
      <c r="C79" s="207"/>
      <c r="D79" s="207"/>
      <c r="E79" s="207"/>
      <c r="F79" s="207"/>
      <c r="G79" s="207"/>
      <c r="H79" s="208"/>
      <c r="I79" s="1">
        <v>72</v>
      </c>
      <c r="J79" s="18">
        <f>J80-J81</f>
        <v>43800294</v>
      </c>
      <c r="K79" s="18">
        <f>K80-K81</f>
        <v>46778965</v>
      </c>
    </row>
    <row r="80" spans="1:11" ht="12.75">
      <c r="A80" s="224" t="s">
        <v>93</v>
      </c>
      <c r="B80" s="225"/>
      <c r="C80" s="225"/>
      <c r="D80" s="225"/>
      <c r="E80" s="225"/>
      <c r="F80" s="225"/>
      <c r="G80" s="225"/>
      <c r="H80" s="226"/>
      <c r="I80" s="1">
        <v>73</v>
      </c>
      <c r="J80" s="6">
        <v>43800294</v>
      </c>
      <c r="K80" s="6">
        <v>46778965</v>
      </c>
    </row>
    <row r="81" spans="1:11" ht="12.75">
      <c r="A81" s="224" t="s">
        <v>94</v>
      </c>
      <c r="B81" s="225"/>
      <c r="C81" s="225"/>
      <c r="D81" s="225"/>
      <c r="E81" s="225"/>
      <c r="F81" s="225"/>
      <c r="G81" s="225"/>
      <c r="H81" s="226"/>
      <c r="I81" s="1">
        <v>74</v>
      </c>
      <c r="J81" s="6">
        <v>0</v>
      </c>
      <c r="K81" s="6">
        <v>0</v>
      </c>
    </row>
    <row r="82" spans="1:11" ht="12.75">
      <c r="A82" s="206" t="s">
        <v>151</v>
      </c>
      <c r="B82" s="207"/>
      <c r="C82" s="207"/>
      <c r="D82" s="207"/>
      <c r="E82" s="207"/>
      <c r="F82" s="207"/>
      <c r="G82" s="207"/>
      <c r="H82" s="208"/>
      <c r="I82" s="1">
        <v>75</v>
      </c>
      <c r="J82" s="18">
        <f>J83-J84</f>
        <v>4233021</v>
      </c>
      <c r="K82" s="18">
        <f>K83-K84</f>
        <v>9083006</v>
      </c>
    </row>
    <row r="83" spans="1:11" ht="12.75">
      <c r="A83" s="224" t="s">
        <v>95</v>
      </c>
      <c r="B83" s="225"/>
      <c r="C83" s="225"/>
      <c r="D83" s="225"/>
      <c r="E83" s="225"/>
      <c r="F83" s="225"/>
      <c r="G83" s="225"/>
      <c r="H83" s="226"/>
      <c r="I83" s="1">
        <v>76</v>
      </c>
      <c r="J83" s="6">
        <v>4233021</v>
      </c>
      <c r="K83" s="6">
        <v>9083006</v>
      </c>
    </row>
    <row r="84" spans="1:11" ht="12.75">
      <c r="A84" s="224" t="s">
        <v>96</v>
      </c>
      <c r="B84" s="225"/>
      <c r="C84" s="225"/>
      <c r="D84" s="225"/>
      <c r="E84" s="225"/>
      <c r="F84" s="225"/>
      <c r="G84" s="225"/>
      <c r="H84" s="226"/>
      <c r="I84" s="1">
        <v>77</v>
      </c>
      <c r="J84" s="6">
        <v>0</v>
      </c>
      <c r="K84" s="6">
        <v>0</v>
      </c>
    </row>
    <row r="85" spans="1:11" ht="12.75">
      <c r="A85" s="206" t="s">
        <v>97</v>
      </c>
      <c r="B85" s="207"/>
      <c r="C85" s="207"/>
      <c r="D85" s="207"/>
      <c r="E85" s="207"/>
      <c r="F85" s="207"/>
      <c r="G85" s="207"/>
      <c r="H85" s="208"/>
      <c r="I85" s="1">
        <v>78</v>
      </c>
      <c r="J85" s="6">
        <v>12806335</v>
      </c>
      <c r="K85" s="6">
        <v>10365908</v>
      </c>
    </row>
    <row r="86" spans="1:11" ht="12.75">
      <c r="A86" s="212" t="s">
        <v>219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38">
        <f>SUM(J87:J89)</f>
        <v>7677412</v>
      </c>
      <c r="K86" s="38">
        <f>SUM(K87:K89)</f>
        <v>8021732</v>
      </c>
    </row>
    <row r="87" spans="1:11" ht="12.75">
      <c r="A87" s="206" t="s">
        <v>72</v>
      </c>
      <c r="B87" s="207"/>
      <c r="C87" s="207"/>
      <c r="D87" s="207"/>
      <c r="E87" s="207"/>
      <c r="F87" s="207"/>
      <c r="G87" s="207"/>
      <c r="H87" s="208"/>
      <c r="I87" s="1">
        <v>80</v>
      </c>
      <c r="J87" s="6">
        <v>0</v>
      </c>
      <c r="K87" s="6">
        <v>0</v>
      </c>
    </row>
    <row r="88" spans="1:11" ht="12.75">
      <c r="A88" s="206" t="s">
        <v>73</v>
      </c>
      <c r="B88" s="207"/>
      <c r="C88" s="207"/>
      <c r="D88" s="207"/>
      <c r="E88" s="207"/>
      <c r="F88" s="207"/>
      <c r="G88" s="207"/>
      <c r="H88" s="208"/>
      <c r="I88" s="1">
        <v>81</v>
      </c>
      <c r="J88" s="6">
        <v>0</v>
      </c>
      <c r="K88" s="6">
        <v>0</v>
      </c>
    </row>
    <row r="89" spans="1:11" ht="12.75">
      <c r="A89" s="206" t="s">
        <v>74</v>
      </c>
      <c r="B89" s="207"/>
      <c r="C89" s="207"/>
      <c r="D89" s="207"/>
      <c r="E89" s="207"/>
      <c r="F89" s="207"/>
      <c r="G89" s="207"/>
      <c r="H89" s="208"/>
      <c r="I89" s="1">
        <v>82</v>
      </c>
      <c r="J89" s="6">
        <v>7677412</v>
      </c>
      <c r="K89" s="6">
        <v>8021732</v>
      </c>
    </row>
    <row r="90" spans="1:11" ht="12.75">
      <c r="A90" s="212" t="s">
        <v>233</v>
      </c>
      <c r="B90" s="213"/>
      <c r="C90" s="213"/>
      <c r="D90" s="213"/>
      <c r="E90" s="213"/>
      <c r="F90" s="213"/>
      <c r="G90" s="213"/>
      <c r="H90" s="214"/>
      <c r="I90" s="1">
        <v>83</v>
      </c>
      <c r="J90" s="38">
        <f>SUM(J91:J99)</f>
        <v>592606208</v>
      </c>
      <c r="K90" s="38">
        <f>SUM(K91:K99)</f>
        <v>630648650</v>
      </c>
    </row>
    <row r="91" spans="1:11" ht="12.75">
      <c r="A91" s="206" t="s">
        <v>75</v>
      </c>
      <c r="B91" s="207"/>
      <c r="C91" s="207"/>
      <c r="D91" s="207"/>
      <c r="E91" s="207"/>
      <c r="F91" s="207"/>
      <c r="G91" s="207"/>
      <c r="H91" s="208"/>
      <c r="I91" s="1">
        <v>84</v>
      </c>
      <c r="J91" s="6">
        <v>0</v>
      </c>
      <c r="K91" s="6">
        <v>0</v>
      </c>
    </row>
    <row r="92" spans="1:11" ht="12.75">
      <c r="A92" s="206" t="s">
        <v>155</v>
      </c>
      <c r="B92" s="207"/>
      <c r="C92" s="207"/>
      <c r="D92" s="207"/>
      <c r="E92" s="207"/>
      <c r="F92" s="207"/>
      <c r="G92" s="207"/>
      <c r="H92" s="208"/>
      <c r="I92" s="1">
        <v>85</v>
      </c>
      <c r="J92" s="6">
        <v>0</v>
      </c>
      <c r="K92" s="6">
        <v>0</v>
      </c>
    </row>
    <row r="93" spans="1:11" ht="12.75">
      <c r="A93" s="206" t="s">
        <v>1</v>
      </c>
      <c r="B93" s="207"/>
      <c r="C93" s="207"/>
      <c r="D93" s="207"/>
      <c r="E93" s="207"/>
      <c r="F93" s="207"/>
      <c r="G93" s="207"/>
      <c r="H93" s="208"/>
      <c r="I93" s="1">
        <v>86</v>
      </c>
      <c r="J93" s="6">
        <v>475538321</v>
      </c>
      <c r="K93" s="6">
        <v>521324041</v>
      </c>
    </row>
    <row r="94" spans="1:11" ht="12.75">
      <c r="A94" s="206" t="s">
        <v>156</v>
      </c>
      <c r="B94" s="207"/>
      <c r="C94" s="207"/>
      <c r="D94" s="207"/>
      <c r="E94" s="207"/>
      <c r="F94" s="207"/>
      <c r="G94" s="207"/>
      <c r="H94" s="208"/>
      <c r="I94" s="1">
        <v>87</v>
      </c>
      <c r="J94" s="6">
        <v>0</v>
      </c>
      <c r="K94" s="6">
        <v>0</v>
      </c>
    </row>
    <row r="95" spans="1:11" ht="12.75">
      <c r="A95" s="206" t="s">
        <v>157</v>
      </c>
      <c r="B95" s="207"/>
      <c r="C95" s="207"/>
      <c r="D95" s="207"/>
      <c r="E95" s="207"/>
      <c r="F95" s="207"/>
      <c r="G95" s="207"/>
      <c r="H95" s="208"/>
      <c r="I95" s="1">
        <v>88</v>
      </c>
      <c r="J95" s="6">
        <v>0</v>
      </c>
      <c r="K95" s="6">
        <v>0</v>
      </c>
    </row>
    <row r="96" spans="1:11" ht="12.75">
      <c r="A96" s="206" t="s">
        <v>158</v>
      </c>
      <c r="B96" s="207"/>
      <c r="C96" s="207"/>
      <c r="D96" s="207"/>
      <c r="E96" s="207"/>
      <c r="F96" s="207"/>
      <c r="G96" s="207"/>
      <c r="H96" s="208"/>
      <c r="I96" s="1">
        <v>89</v>
      </c>
      <c r="J96" s="6">
        <v>0</v>
      </c>
      <c r="K96" s="6">
        <v>0</v>
      </c>
    </row>
    <row r="97" spans="1:11" ht="12.75">
      <c r="A97" s="206" t="s">
        <v>54</v>
      </c>
      <c r="B97" s="207"/>
      <c r="C97" s="207"/>
      <c r="D97" s="207"/>
      <c r="E97" s="207"/>
      <c r="F97" s="207"/>
      <c r="G97" s="207"/>
      <c r="H97" s="208"/>
      <c r="I97" s="1">
        <v>90</v>
      </c>
      <c r="J97" s="6">
        <v>0</v>
      </c>
      <c r="K97" s="6">
        <v>0</v>
      </c>
    </row>
    <row r="98" spans="1:11" ht="12.75">
      <c r="A98" s="206" t="s">
        <v>52</v>
      </c>
      <c r="B98" s="207"/>
      <c r="C98" s="207"/>
      <c r="D98" s="207"/>
      <c r="E98" s="207"/>
      <c r="F98" s="207"/>
      <c r="G98" s="207"/>
      <c r="H98" s="208"/>
      <c r="I98" s="1">
        <v>91</v>
      </c>
      <c r="J98" s="6">
        <v>0</v>
      </c>
      <c r="K98" s="6">
        <v>0</v>
      </c>
    </row>
    <row r="99" spans="1:11" ht="12.75">
      <c r="A99" s="206" t="s">
        <v>53</v>
      </c>
      <c r="B99" s="207"/>
      <c r="C99" s="207"/>
      <c r="D99" s="207"/>
      <c r="E99" s="207"/>
      <c r="F99" s="207"/>
      <c r="G99" s="207"/>
      <c r="H99" s="208"/>
      <c r="I99" s="1">
        <v>92</v>
      </c>
      <c r="J99" s="6">
        <v>117067887</v>
      </c>
      <c r="K99" s="6">
        <v>109324609</v>
      </c>
    </row>
    <row r="100" spans="1:11" ht="12.75">
      <c r="A100" s="212" t="s">
        <v>234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38">
        <f>SUM(J101:J112)</f>
        <v>150722067</v>
      </c>
      <c r="K100" s="38">
        <f>SUM(K101:K112)</f>
        <v>159315235</v>
      </c>
    </row>
    <row r="101" spans="1:11" ht="12.75">
      <c r="A101" s="206" t="s">
        <v>75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6">
        <v>327998</v>
      </c>
      <c r="K101" s="6">
        <v>99500</v>
      </c>
    </row>
    <row r="102" spans="1:11" ht="12.75">
      <c r="A102" s="206" t="s">
        <v>155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6">
        <v>0</v>
      </c>
      <c r="K102" s="6">
        <v>0</v>
      </c>
    </row>
    <row r="103" spans="1:11" ht="12.75">
      <c r="A103" s="206" t="s">
        <v>1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6">
        <v>107180890</v>
      </c>
      <c r="K103" s="6">
        <v>122511064</v>
      </c>
    </row>
    <row r="104" spans="1:11" ht="12.75">
      <c r="A104" s="206" t="s">
        <v>156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6">
        <v>6001506</v>
      </c>
      <c r="K104" s="6">
        <v>2554144</v>
      </c>
    </row>
    <row r="105" spans="1:11" ht="12" customHeight="1">
      <c r="A105" s="206" t="s">
        <v>157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6">
        <v>26953652</v>
      </c>
      <c r="K105" s="6">
        <v>25109600</v>
      </c>
    </row>
    <row r="106" spans="1:11" ht="12.75">
      <c r="A106" s="206" t="s">
        <v>158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6">
        <v>0</v>
      </c>
      <c r="K106" s="6">
        <v>0</v>
      </c>
    </row>
    <row r="107" spans="1:11" ht="12.75">
      <c r="A107" s="206" t="s">
        <v>54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6">
        <v>0</v>
      </c>
      <c r="K107" s="6">
        <v>0</v>
      </c>
    </row>
    <row r="108" spans="1:11" ht="12.75">
      <c r="A108" s="206" t="s">
        <v>55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6">
        <v>2679426</v>
      </c>
      <c r="K108" s="6">
        <v>3075847</v>
      </c>
    </row>
    <row r="109" spans="1:11" ht="12.75">
      <c r="A109" s="206" t="s">
        <v>56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6">
        <v>7371580</v>
      </c>
      <c r="K109" s="6">
        <v>5961580</v>
      </c>
    </row>
    <row r="110" spans="1:11" ht="12.75">
      <c r="A110" s="206" t="s">
        <v>59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6">
        <v>0</v>
      </c>
      <c r="K110" s="6">
        <v>0</v>
      </c>
    </row>
    <row r="111" spans="1:11" ht="12.75">
      <c r="A111" s="206" t="s">
        <v>57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6">
        <v>0</v>
      </c>
      <c r="K111" s="6">
        <v>0</v>
      </c>
    </row>
    <row r="112" spans="1:11" ht="12.75">
      <c r="A112" s="206" t="s">
        <v>58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6">
        <v>207015</v>
      </c>
      <c r="K112" s="6">
        <v>3500</v>
      </c>
    </row>
    <row r="113" spans="1:11" ht="12.75">
      <c r="A113" s="212" t="s">
        <v>2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41">
        <v>4680196</v>
      </c>
      <c r="K113" s="41">
        <v>4552711</v>
      </c>
    </row>
    <row r="114" spans="1:11" ht="12.75">
      <c r="A114" s="215" t="s">
        <v>13</v>
      </c>
      <c r="B114" s="216"/>
      <c r="C114" s="216"/>
      <c r="D114" s="216"/>
      <c r="E114" s="216"/>
      <c r="F114" s="216"/>
      <c r="G114" s="216"/>
      <c r="H114" s="217"/>
      <c r="I114" s="39">
        <v>107</v>
      </c>
      <c r="J114" s="40">
        <f>J69+J86+J90+J100+J113</f>
        <v>1553374062</v>
      </c>
      <c r="K114" s="40">
        <f>K69+K86+K90+K100+K113</f>
        <v>1570339801</v>
      </c>
    </row>
    <row r="115" spans="1:11" ht="12.75">
      <c r="A115" s="232" t="s">
        <v>21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5502678</v>
      </c>
      <c r="K115" s="7">
        <v>5502678</v>
      </c>
    </row>
    <row r="116" spans="1:11" ht="12.75">
      <c r="A116" s="235" t="s">
        <v>196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9" t="s">
        <v>101</v>
      </c>
      <c r="B117" s="210"/>
      <c r="C117" s="210"/>
      <c r="D117" s="210"/>
      <c r="E117" s="210"/>
      <c r="F117" s="210"/>
      <c r="G117" s="210"/>
      <c r="H117" s="210"/>
      <c r="I117" s="239"/>
      <c r="J117" s="239"/>
      <c r="K117" s="240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6">
        <v>784881844</v>
      </c>
      <c r="K118" s="6">
        <f>K69-K119</f>
        <v>757435565</v>
      </c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7">
        <v>12806335</v>
      </c>
      <c r="K119" s="6">
        <f>11714271-1348363</f>
        <v>10365908</v>
      </c>
    </row>
    <row r="120" spans="1:11" ht="12.75">
      <c r="A120" s="230" t="s">
        <v>197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0:11" ht="12.75">
      <c r="J122" s="61"/>
      <c r="K122" s="61"/>
    </row>
    <row r="123" ht="12.75">
      <c r="K123" s="61"/>
    </row>
  </sheetData>
  <sheetProtection/>
  <mergeCells count="121">
    <mergeCell ref="A120:K120"/>
    <mergeCell ref="A107:H107"/>
    <mergeCell ref="A108:H108"/>
    <mergeCell ref="A111:H111"/>
    <mergeCell ref="A112:H112"/>
    <mergeCell ref="A121:K121"/>
    <mergeCell ref="A115:H115"/>
    <mergeCell ref="A116:K116"/>
    <mergeCell ref="A117:K117"/>
    <mergeCell ref="A118:H118"/>
    <mergeCell ref="A119:H119"/>
    <mergeCell ref="A113:H113"/>
    <mergeCell ref="A114:H114"/>
    <mergeCell ref="A97:H97"/>
    <mergeCell ref="A98:H98"/>
    <mergeCell ref="A99:H99"/>
    <mergeCell ref="A100:H100"/>
    <mergeCell ref="A109:H109"/>
    <mergeCell ref="A110:H110"/>
    <mergeCell ref="A103:H103"/>
    <mergeCell ref="A104:H104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105:H105"/>
    <mergeCell ref="A106:H106"/>
    <mergeCell ref="A63:H63"/>
    <mergeCell ref="A64:H64"/>
    <mergeCell ref="A83:H83"/>
    <mergeCell ref="A84:H84"/>
    <mergeCell ref="A85:H85"/>
    <mergeCell ref="A86:H86"/>
    <mergeCell ref="A79:H79"/>
    <mergeCell ref="A80:H80"/>
    <mergeCell ref="A81:H81"/>
    <mergeCell ref="A82:H82"/>
    <mergeCell ref="A77:H77"/>
    <mergeCell ref="A78:H78"/>
    <mergeCell ref="A75:H75"/>
    <mergeCell ref="A76:H76"/>
    <mergeCell ref="A73:H73"/>
    <mergeCell ref="A74:H74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50:H50"/>
    <mergeCell ref="A51:H51"/>
    <mergeCell ref="A52:H52"/>
    <mergeCell ref="A25:H25"/>
    <mergeCell ref="A26:H26"/>
    <mergeCell ref="A27:H27"/>
    <mergeCell ref="A28:H28"/>
    <mergeCell ref="A53:H53"/>
    <mergeCell ref="A54:H54"/>
    <mergeCell ref="A43:H43"/>
    <mergeCell ref="A44:H44"/>
    <mergeCell ref="A45:H45"/>
    <mergeCell ref="A46:H46"/>
    <mergeCell ref="A41:H41"/>
    <mergeCell ref="A42:H42"/>
    <mergeCell ref="A39:H39"/>
    <mergeCell ref="A40:H40"/>
    <mergeCell ref="A37:H37"/>
    <mergeCell ref="A38:H38"/>
    <mergeCell ref="A31:H31"/>
    <mergeCell ref="A32:H32"/>
    <mergeCell ref="A33:H33"/>
    <mergeCell ref="A34:H34"/>
    <mergeCell ref="A35:H35"/>
    <mergeCell ref="A36:H36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110" zoomScalePageLayoutView="0" workbookViewId="0" topLeftCell="A1">
      <selection activeCell="L48" sqref="L48"/>
    </sheetView>
  </sheetViews>
  <sheetFormatPr defaultColWidth="9.140625" defaultRowHeight="12.75"/>
  <cols>
    <col min="1" max="7" width="9.140625" style="25" customWidth="1"/>
    <col min="8" max="8" width="6.57421875" style="25" customWidth="1"/>
    <col min="9" max="9" width="7.8515625" style="25" customWidth="1"/>
    <col min="10" max="10" width="10.421875" style="25" customWidth="1"/>
    <col min="11" max="11" width="10.8515625" style="25" customWidth="1"/>
    <col min="12" max="12" width="10.421875" style="25" customWidth="1"/>
    <col min="13" max="13" width="10.8515625" style="25" customWidth="1"/>
    <col min="14" max="16384" width="9.140625" style="25" customWidth="1"/>
  </cols>
  <sheetData>
    <row r="1" spans="1:13" ht="12.75" customHeight="1">
      <c r="A1" s="198" t="s">
        <v>222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67" t="s">
        <v>232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41" t="s">
        <v>217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23</v>
      </c>
      <c r="B4" s="242"/>
      <c r="C4" s="242"/>
      <c r="D4" s="242"/>
      <c r="E4" s="242"/>
      <c r="F4" s="242"/>
      <c r="G4" s="242"/>
      <c r="H4" s="242"/>
      <c r="I4" s="55" t="s">
        <v>191</v>
      </c>
      <c r="J4" s="247" t="s">
        <v>203</v>
      </c>
      <c r="K4" s="247"/>
      <c r="L4" s="247" t="s">
        <v>204</v>
      </c>
      <c r="M4" s="247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5"/>
      <c r="J5" s="57" t="s">
        <v>200</v>
      </c>
      <c r="K5" s="57" t="s">
        <v>201</v>
      </c>
      <c r="L5" s="57" t="s">
        <v>200</v>
      </c>
      <c r="M5" s="57" t="s">
        <v>201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24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244" t="s">
        <v>14</v>
      </c>
      <c r="B7" s="245"/>
      <c r="C7" s="245"/>
      <c r="D7" s="245"/>
      <c r="E7" s="245"/>
      <c r="F7" s="245"/>
      <c r="G7" s="245"/>
      <c r="H7" s="246"/>
      <c r="I7" s="43">
        <v>111</v>
      </c>
      <c r="J7" s="48">
        <f>SUM(J8:J9)</f>
        <v>385820457</v>
      </c>
      <c r="K7" s="48">
        <f>SUM(K8:K9)</f>
        <v>27896507</v>
      </c>
      <c r="L7" s="48">
        <f>SUM(L8:L9)</f>
        <v>428525502</v>
      </c>
      <c r="M7" s="48">
        <f>SUM(M8:M9)</f>
        <v>37939643</v>
      </c>
    </row>
    <row r="8" spans="1:13" ht="12.75">
      <c r="A8" s="212" t="s">
        <v>91</v>
      </c>
      <c r="B8" s="213"/>
      <c r="C8" s="213"/>
      <c r="D8" s="213"/>
      <c r="E8" s="213"/>
      <c r="F8" s="213"/>
      <c r="G8" s="213"/>
      <c r="H8" s="214"/>
      <c r="I8" s="1">
        <v>112</v>
      </c>
      <c r="J8" s="6">
        <v>341060993</v>
      </c>
      <c r="K8" s="6">
        <f>J8-324207298</f>
        <v>16853695</v>
      </c>
      <c r="L8" s="6">
        <v>383677630</v>
      </c>
      <c r="M8" s="6">
        <f>L8-357417677</f>
        <v>26259953</v>
      </c>
    </row>
    <row r="9" spans="1:13" ht="12.75">
      <c r="A9" s="212" t="s">
        <v>63</v>
      </c>
      <c r="B9" s="213"/>
      <c r="C9" s="213"/>
      <c r="D9" s="213"/>
      <c r="E9" s="213"/>
      <c r="F9" s="213"/>
      <c r="G9" s="213"/>
      <c r="H9" s="214"/>
      <c r="I9" s="1">
        <v>113</v>
      </c>
      <c r="J9" s="6">
        <v>44759464</v>
      </c>
      <c r="K9" s="6">
        <f>J9-33716652</f>
        <v>11042812</v>
      </c>
      <c r="L9" s="6">
        <v>44847872</v>
      </c>
      <c r="M9" s="6">
        <f>L9-33168182</f>
        <v>11679690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45">
        <v>114</v>
      </c>
      <c r="J10" s="49">
        <f>J11+J12+J16+J20+J21+J22+J25+J26</f>
        <v>362058472</v>
      </c>
      <c r="K10" s="49">
        <f>K11+K12+K16+K20+K21+K22+K25+K26</f>
        <v>81253836</v>
      </c>
      <c r="L10" s="49">
        <f>L11+L12+L16+L20+L21+L22+L25+L26</f>
        <v>396505859</v>
      </c>
      <c r="M10" s="49">
        <f>M11+M12+M16+M20+M21+M22+M25+M26</f>
        <v>88053826</v>
      </c>
    </row>
    <row r="11" spans="1:13" ht="12.75">
      <c r="A11" s="212" t="s">
        <v>64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12" t="s">
        <v>10</v>
      </c>
      <c r="B12" s="213"/>
      <c r="C12" s="213"/>
      <c r="D12" s="213"/>
      <c r="E12" s="213"/>
      <c r="F12" s="213"/>
      <c r="G12" s="213"/>
      <c r="H12" s="214"/>
      <c r="I12" s="1">
        <v>116</v>
      </c>
      <c r="J12" s="38">
        <f>SUM(J13:J15)</f>
        <v>123906139</v>
      </c>
      <c r="K12" s="38">
        <f>SUM(K13:K15)</f>
        <v>26056685</v>
      </c>
      <c r="L12" s="38">
        <f>SUM(L13:L15)</f>
        <v>133531892</v>
      </c>
      <c r="M12" s="38">
        <f>SUM(M13:M15)</f>
        <v>24528802</v>
      </c>
    </row>
    <row r="13" spans="1:13" ht="12.75">
      <c r="A13" s="206" t="s">
        <v>89</v>
      </c>
      <c r="B13" s="207"/>
      <c r="C13" s="207"/>
      <c r="D13" s="207"/>
      <c r="E13" s="207"/>
      <c r="F13" s="207"/>
      <c r="G13" s="207"/>
      <c r="H13" s="208"/>
      <c r="I13" s="1">
        <v>117</v>
      </c>
      <c r="J13" s="6">
        <v>75638695</v>
      </c>
      <c r="K13" s="6">
        <f>J13-59160739</f>
        <v>16477956</v>
      </c>
      <c r="L13" s="6">
        <v>81673608</v>
      </c>
      <c r="M13" s="6">
        <f>L13-65139534</f>
        <v>16534074</v>
      </c>
    </row>
    <row r="14" spans="1:13" ht="12.75">
      <c r="A14" s="206" t="s">
        <v>90</v>
      </c>
      <c r="B14" s="207"/>
      <c r="C14" s="207"/>
      <c r="D14" s="207"/>
      <c r="E14" s="207"/>
      <c r="F14" s="207"/>
      <c r="G14" s="207"/>
      <c r="H14" s="208"/>
      <c r="I14" s="1">
        <v>118</v>
      </c>
      <c r="J14" s="6">
        <v>15119717</v>
      </c>
      <c r="K14" s="6">
        <f>J14-14195237</f>
        <v>924480</v>
      </c>
      <c r="L14" s="6">
        <v>14523016</v>
      </c>
      <c r="M14" s="6">
        <f>L14-14008525</f>
        <v>514491</v>
      </c>
    </row>
    <row r="15" spans="1:13" ht="12.75">
      <c r="A15" s="206" t="s">
        <v>25</v>
      </c>
      <c r="B15" s="207"/>
      <c r="C15" s="207"/>
      <c r="D15" s="207"/>
      <c r="E15" s="207"/>
      <c r="F15" s="207"/>
      <c r="G15" s="207"/>
      <c r="H15" s="208"/>
      <c r="I15" s="1">
        <v>119</v>
      </c>
      <c r="J15" s="6">
        <v>33147727</v>
      </c>
      <c r="K15" s="6">
        <f>J15-24493478</f>
        <v>8654249</v>
      </c>
      <c r="L15" s="6">
        <v>37335268</v>
      </c>
      <c r="M15" s="6">
        <f>L15-29855031</f>
        <v>7480237</v>
      </c>
    </row>
    <row r="16" spans="1:13" ht="12.75">
      <c r="A16" s="212" t="s">
        <v>11</v>
      </c>
      <c r="B16" s="213"/>
      <c r="C16" s="213"/>
      <c r="D16" s="213"/>
      <c r="E16" s="213"/>
      <c r="F16" s="213"/>
      <c r="G16" s="213"/>
      <c r="H16" s="214"/>
      <c r="I16" s="1">
        <v>120</v>
      </c>
      <c r="J16" s="38">
        <f>SUM(J17:J19)</f>
        <v>90188033</v>
      </c>
      <c r="K16" s="38">
        <f>SUM(K17:K19)</f>
        <v>18172045</v>
      </c>
      <c r="L16" s="38">
        <f>SUM(L17:L19)</f>
        <v>109103388</v>
      </c>
      <c r="M16" s="38">
        <f>SUM(M17:M19)</f>
        <v>23044493</v>
      </c>
    </row>
    <row r="17" spans="1:13" ht="12.75">
      <c r="A17" s="206" t="s">
        <v>26</v>
      </c>
      <c r="B17" s="207"/>
      <c r="C17" s="207"/>
      <c r="D17" s="207"/>
      <c r="E17" s="207"/>
      <c r="F17" s="207"/>
      <c r="G17" s="207"/>
      <c r="H17" s="208"/>
      <c r="I17" s="1">
        <v>121</v>
      </c>
      <c r="J17" s="6">
        <v>54610520</v>
      </c>
      <c r="K17" s="6">
        <f>J17-43493546</f>
        <v>11116974</v>
      </c>
      <c r="L17" s="6">
        <v>64835218</v>
      </c>
      <c r="M17" s="6">
        <f>L17-51119408</f>
        <v>13715810</v>
      </c>
    </row>
    <row r="18" spans="1:13" ht="12.75">
      <c r="A18" s="206" t="s">
        <v>27</v>
      </c>
      <c r="B18" s="207"/>
      <c r="C18" s="207"/>
      <c r="D18" s="207"/>
      <c r="E18" s="207"/>
      <c r="F18" s="207"/>
      <c r="G18" s="207"/>
      <c r="H18" s="208"/>
      <c r="I18" s="1">
        <v>122</v>
      </c>
      <c r="J18" s="6">
        <v>22615203</v>
      </c>
      <c r="K18" s="6">
        <f>J18-18221966</f>
        <v>4393237</v>
      </c>
      <c r="L18" s="6">
        <v>28485906</v>
      </c>
      <c r="M18" s="6">
        <f>L18-22535245</f>
        <v>5950661</v>
      </c>
    </row>
    <row r="19" spans="1:13" ht="12.75">
      <c r="A19" s="206" t="s">
        <v>28</v>
      </c>
      <c r="B19" s="207"/>
      <c r="C19" s="207"/>
      <c r="D19" s="207"/>
      <c r="E19" s="207"/>
      <c r="F19" s="207"/>
      <c r="G19" s="207"/>
      <c r="H19" s="208"/>
      <c r="I19" s="1">
        <v>123</v>
      </c>
      <c r="J19" s="6">
        <v>12962310</v>
      </c>
      <c r="K19" s="6">
        <f>J19-10300476</f>
        <v>2661834</v>
      </c>
      <c r="L19" s="6">
        <v>15782264</v>
      </c>
      <c r="M19" s="6">
        <f>L19-12404242</f>
        <v>3378022</v>
      </c>
    </row>
    <row r="20" spans="1:13" ht="12.75">
      <c r="A20" s="212" t="s">
        <v>65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41">
        <v>127991719</v>
      </c>
      <c r="K20" s="41">
        <f>J20-96579958</f>
        <v>31411761</v>
      </c>
      <c r="L20" s="41">
        <v>131451063</v>
      </c>
      <c r="M20" s="41">
        <f>L20-95993789</f>
        <v>35457274</v>
      </c>
    </row>
    <row r="21" spans="1:13" ht="12.75">
      <c r="A21" s="212" t="s">
        <v>66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41">
        <v>17788975</v>
      </c>
      <c r="K21" s="41">
        <f>J21-13588046</f>
        <v>4200929</v>
      </c>
      <c r="L21" s="41">
        <v>20010002</v>
      </c>
      <c r="M21" s="41">
        <f>L21-16161625</f>
        <v>3848377</v>
      </c>
    </row>
    <row r="22" spans="1:13" ht="12.75">
      <c r="A22" s="212" t="s">
        <v>12</v>
      </c>
      <c r="B22" s="213"/>
      <c r="C22" s="213"/>
      <c r="D22" s="213"/>
      <c r="E22" s="213"/>
      <c r="F22" s="213"/>
      <c r="G22" s="213"/>
      <c r="H22" s="214"/>
      <c r="I22" s="1">
        <v>126</v>
      </c>
      <c r="J22" s="38">
        <f>SUM(J23:J24)</f>
        <v>58912</v>
      </c>
      <c r="K22" s="38">
        <f>SUM(K23:K24)</f>
        <v>58912</v>
      </c>
      <c r="L22" s="38">
        <f>SUM(L23:L24)</f>
        <v>0</v>
      </c>
      <c r="M22" s="38">
        <f>SUM(M23:M24)</f>
        <v>0</v>
      </c>
    </row>
    <row r="23" spans="1:13" ht="12.75">
      <c r="A23" s="206" t="s">
        <v>80</v>
      </c>
      <c r="B23" s="207"/>
      <c r="C23" s="207"/>
      <c r="D23" s="207"/>
      <c r="E23" s="207"/>
      <c r="F23" s="207"/>
      <c r="G23" s="207"/>
      <c r="H23" s="208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6" t="s">
        <v>81</v>
      </c>
      <c r="B24" s="207"/>
      <c r="C24" s="207"/>
      <c r="D24" s="207"/>
      <c r="E24" s="207"/>
      <c r="F24" s="207"/>
      <c r="G24" s="207"/>
      <c r="H24" s="208"/>
      <c r="I24" s="1">
        <v>128</v>
      </c>
      <c r="J24" s="6">
        <v>58912</v>
      </c>
      <c r="K24" s="6">
        <f>J24-0</f>
        <v>58912</v>
      </c>
      <c r="L24" s="6">
        <v>0</v>
      </c>
      <c r="M24" s="6">
        <v>0</v>
      </c>
    </row>
    <row r="25" spans="1:13" ht="12.75">
      <c r="A25" s="212" t="s">
        <v>67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41">
        <v>57031</v>
      </c>
      <c r="K25" s="41">
        <f>J25-0</f>
        <v>57031</v>
      </c>
      <c r="L25" s="41">
        <v>510000</v>
      </c>
      <c r="M25" s="41">
        <f>L25-0</f>
        <v>510000</v>
      </c>
    </row>
    <row r="26" spans="1:13" ht="12.75">
      <c r="A26" s="212" t="s">
        <v>19</v>
      </c>
      <c r="B26" s="213"/>
      <c r="C26" s="213"/>
      <c r="D26" s="213"/>
      <c r="E26" s="213"/>
      <c r="F26" s="213"/>
      <c r="G26" s="213"/>
      <c r="H26" s="214"/>
      <c r="I26" s="1">
        <v>130</v>
      </c>
      <c r="J26" s="41">
        <v>2067663</v>
      </c>
      <c r="K26" s="41">
        <f>J26-771190</f>
        <v>1296473</v>
      </c>
      <c r="L26" s="41">
        <v>1899514</v>
      </c>
      <c r="M26" s="41">
        <f>L26-1234634</f>
        <v>664880</v>
      </c>
    </row>
    <row r="27" spans="1:13" ht="12.75">
      <c r="A27" s="251" t="s">
        <v>125</v>
      </c>
      <c r="B27" s="252"/>
      <c r="C27" s="252"/>
      <c r="D27" s="252"/>
      <c r="E27" s="252"/>
      <c r="F27" s="252"/>
      <c r="G27" s="252"/>
      <c r="H27" s="253"/>
      <c r="I27" s="44">
        <v>131</v>
      </c>
      <c r="J27" s="50">
        <f>SUM(J28:J32)</f>
        <v>5000383</v>
      </c>
      <c r="K27" s="50">
        <f>SUM(K28:K32)</f>
        <v>4033425</v>
      </c>
      <c r="L27" s="50">
        <f>SUM(L28:L32)</f>
        <v>1182109</v>
      </c>
      <c r="M27" s="50">
        <f>SUM(M28:M32)</f>
        <v>340191</v>
      </c>
    </row>
    <row r="28" spans="1:13" ht="28.5" customHeight="1">
      <c r="A28" s="212" t="s">
        <v>139</v>
      </c>
      <c r="B28" s="213"/>
      <c r="C28" s="213"/>
      <c r="D28" s="213"/>
      <c r="E28" s="213"/>
      <c r="F28" s="213"/>
      <c r="G28" s="213"/>
      <c r="H28" s="214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7" customHeight="1">
      <c r="A29" s="212" t="s">
        <v>92</v>
      </c>
      <c r="B29" s="213"/>
      <c r="C29" s="213"/>
      <c r="D29" s="213"/>
      <c r="E29" s="213"/>
      <c r="F29" s="213"/>
      <c r="G29" s="213"/>
      <c r="H29" s="214"/>
      <c r="I29" s="1">
        <v>133</v>
      </c>
      <c r="J29" s="6">
        <v>5000383</v>
      </c>
      <c r="K29" s="6">
        <v>4033425</v>
      </c>
      <c r="L29" s="6">
        <v>1182109</v>
      </c>
      <c r="M29" s="6">
        <f>L29-841918</f>
        <v>340191</v>
      </c>
    </row>
    <row r="30" spans="1:13" ht="12.75">
      <c r="A30" s="212" t="s">
        <v>82</v>
      </c>
      <c r="B30" s="213"/>
      <c r="C30" s="213"/>
      <c r="D30" s="213"/>
      <c r="E30" s="213"/>
      <c r="F30" s="213"/>
      <c r="G30" s="213"/>
      <c r="H30" s="214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2" t="s">
        <v>135</v>
      </c>
      <c r="B31" s="213"/>
      <c r="C31" s="213"/>
      <c r="D31" s="213"/>
      <c r="E31" s="213"/>
      <c r="F31" s="213"/>
      <c r="G31" s="213"/>
      <c r="H31" s="214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2" t="s">
        <v>83</v>
      </c>
      <c r="B32" s="213"/>
      <c r="C32" s="213"/>
      <c r="D32" s="213"/>
      <c r="E32" s="213"/>
      <c r="F32" s="213"/>
      <c r="G32" s="213"/>
      <c r="H32" s="214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48" t="s">
        <v>126</v>
      </c>
      <c r="B33" s="249"/>
      <c r="C33" s="249"/>
      <c r="D33" s="249"/>
      <c r="E33" s="249"/>
      <c r="F33" s="249"/>
      <c r="G33" s="249"/>
      <c r="H33" s="250"/>
      <c r="I33" s="45">
        <v>137</v>
      </c>
      <c r="J33" s="49">
        <f>SUM(J34:J37)</f>
        <v>23080879</v>
      </c>
      <c r="K33" s="49">
        <f>SUM(K34:K37)</f>
        <v>6449223</v>
      </c>
      <c r="L33" s="49">
        <f>SUM(L34:L37)</f>
        <v>21666515</v>
      </c>
      <c r="M33" s="49">
        <f>SUM(M34:M37)</f>
        <v>5661391</v>
      </c>
    </row>
    <row r="34" spans="1:13" ht="12.75">
      <c r="A34" s="212" t="s">
        <v>30</v>
      </c>
      <c r="B34" s="213"/>
      <c r="C34" s="213"/>
      <c r="D34" s="213"/>
      <c r="E34" s="213"/>
      <c r="F34" s="213"/>
      <c r="G34" s="213"/>
      <c r="H34" s="214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>
      <c r="A35" s="212" t="s">
        <v>29</v>
      </c>
      <c r="B35" s="213"/>
      <c r="C35" s="213"/>
      <c r="D35" s="213"/>
      <c r="E35" s="213"/>
      <c r="F35" s="213"/>
      <c r="G35" s="213"/>
      <c r="H35" s="214"/>
      <c r="I35" s="1">
        <v>139</v>
      </c>
      <c r="J35" s="6">
        <v>23080879</v>
      </c>
      <c r="K35" s="6">
        <f>J35-16631656</f>
        <v>6449223</v>
      </c>
      <c r="L35" s="6">
        <v>21666515</v>
      </c>
      <c r="M35" s="6">
        <f>L35-16005124</f>
        <v>5661391</v>
      </c>
    </row>
    <row r="36" spans="1:13" ht="12.75">
      <c r="A36" s="212" t="s">
        <v>136</v>
      </c>
      <c r="B36" s="213"/>
      <c r="C36" s="213"/>
      <c r="D36" s="213"/>
      <c r="E36" s="213"/>
      <c r="F36" s="213"/>
      <c r="G36" s="213"/>
      <c r="H36" s="214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2" t="s">
        <v>31</v>
      </c>
      <c r="B37" s="213"/>
      <c r="C37" s="213"/>
      <c r="D37" s="213"/>
      <c r="E37" s="213"/>
      <c r="F37" s="213"/>
      <c r="G37" s="213"/>
      <c r="H37" s="214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51" t="s">
        <v>110</v>
      </c>
      <c r="B38" s="252"/>
      <c r="C38" s="252"/>
      <c r="D38" s="252"/>
      <c r="E38" s="252"/>
      <c r="F38" s="252"/>
      <c r="G38" s="252"/>
      <c r="H38" s="253"/>
      <c r="I38" s="44">
        <v>142</v>
      </c>
      <c r="J38" s="53">
        <v>0</v>
      </c>
      <c r="K38" s="53">
        <v>0</v>
      </c>
      <c r="L38" s="53">
        <v>0</v>
      </c>
      <c r="M38" s="53">
        <v>0</v>
      </c>
    </row>
    <row r="39" spans="1:13" ht="12.75">
      <c r="A39" s="248" t="s">
        <v>111</v>
      </c>
      <c r="B39" s="249"/>
      <c r="C39" s="249"/>
      <c r="D39" s="249"/>
      <c r="E39" s="249"/>
      <c r="F39" s="249"/>
      <c r="G39" s="249"/>
      <c r="H39" s="250"/>
      <c r="I39" s="45">
        <v>143</v>
      </c>
      <c r="J39" s="54">
        <v>0</v>
      </c>
      <c r="K39" s="54">
        <v>0</v>
      </c>
      <c r="L39" s="54">
        <v>0</v>
      </c>
      <c r="M39" s="54">
        <v>0</v>
      </c>
    </row>
    <row r="40" spans="1:13" ht="12.75">
      <c r="A40" s="251" t="s">
        <v>137</v>
      </c>
      <c r="B40" s="252"/>
      <c r="C40" s="252"/>
      <c r="D40" s="252"/>
      <c r="E40" s="252"/>
      <c r="F40" s="252"/>
      <c r="G40" s="252"/>
      <c r="H40" s="253"/>
      <c r="I40" s="44">
        <v>144</v>
      </c>
      <c r="J40" s="53"/>
      <c r="K40" s="53"/>
      <c r="L40" s="53"/>
      <c r="M40" s="53"/>
    </row>
    <row r="41" spans="1:13" ht="12.75">
      <c r="A41" s="248" t="s">
        <v>138</v>
      </c>
      <c r="B41" s="249"/>
      <c r="C41" s="249"/>
      <c r="D41" s="249"/>
      <c r="E41" s="249"/>
      <c r="F41" s="249"/>
      <c r="G41" s="249"/>
      <c r="H41" s="250"/>
      <c r="I41" s="45">
        <v>145</v>
      </c>
      <c r="J41" s="54">
        <v>0</v>
      </c>
      <c r="K41" s="54">
        <v>0</v>
      </c>
      <c r="L41" s="54">
        <v>0</v>
      </c>
      <c r="M41" s="54">
        <v>0</v>
      </c>
    </row>
    <row r="42" spans="1:13" ht="12.75">
      <c r="A42" s="271" t="s">
        <v>127</v>
      </c>
      <c r="B42" s="272"/>
      <c r="C42" s="272"/>
      <c r="D42" s="272"/>
      <c r="E42" s="272"/>
      <c r="F42" s="272"/>
      <c r="G42" s="272"/>
      <c r="H42" s="273"/>
      <c r="I42" s="46">
        <v>146</v>
      </c>
      <c r="J42" s="51">
        <f>J7+J27+J38+J40</f>
        <v>390820840</v>
      </c>
      <c r="K42" s="51">
        <f>K7+K27+K38+K40</f>
        <v>31929932</v>
      </c>
      <c r="L42" s="51">
        <f>L7+L27+L38+L40</f>
        <v>429707611</v>
      </c>
      <c r="M42" s="51">
        <f>M7+M27+M38+M40</f>
        <v>38279834</v>
      </c>
    </row>
    <row r="43" spans="1:13" ht="12.75">
      <c r="A43" s="257" t="s">
        <v>128</v>
      </c>
      <c r="B43" s="258"/>
      <c r="C43" s="258"/>
      <c r="D43" s="258"/>
      <c r="E43" s="258"/>
      <c r="F43" s="258"/>
      <c r="G43" s="258"/>
      <c r="H43" s="259"/>
      <c r="I43" s="47">
        <v>147</v>
      </c>
      <c r="J43" s="52">
        <f>J10+J33+J39+J41</f>
        <v>385139351</v>
      </c>
      <c r="K43" s="52">
        <f>K10+K33+K39+K41</f>
        <v>87703059</v>
      </c>
      <c r="L43" s="52">
        <f>L10+L33+L39+L41</f>
        <v>418172374</v>
      </c>
      <c r="M43" s="52">
        <f>M10+M33+M39+M41</f>
        <v>93715217</v>
      </c>
    </row>
    <row r="44" spans="1:13" ht="12.75">
      <c r="A44" s="212" t="s">
        <v>148</v>
      </c>
      <c r="B44" s="213"/>
      <c r="C44" s="213"/>
      <c r="D44" s="213"/>
      <c r="E44" s="213"/>
      <c r="F44" s="213"/>
      <c r="G44" s="213"/>
      <c r="H44" s="214"/>
      <c r="I44" s="1">
        <v>148</v>
      </c>
      <c r="J44" s="38">
        <f>J42-J43</f>
        <v>5681489</v>
      </c>
      <c r="K44" s="38">
        <f>K42-K43</f>
        <v>-55773127</v>
      </c>
      <c r="L44" s="38">
        <f>L42-L43</f>
        <v>11535237</v>
      </c>
      <c r="M44" s="38">
        <f>M42-M43</f>
        <v>-55435383</v>
      </c>
    </row>
    <row r="45" spans="1:13" ht="12.75">
      <c r="A45" s="224" t="s">
        <v>130</v>
      </c>
      <c r="B45" s="225"/>
      <c r="C45" s="225"/>
      <c r="D45" s="225"/>
      <c r="E45" s="225"/>
      <c r="F45" s="225"/>
      <c r="G45" s="225"/>
      <c r="H45" s="226"/>
      <c r="I45" s="1">
        <v>149</v>
      </c>
      <c r="J45" s="18">
        <f>IF(J42&gt;J43,J42-J43,0)</f>
        <v>5681489</v>
      </c>
      <c r="K45" s="18">
        <f>IF(K42&gt;K43,K42-K43,0)</f>
        <v>0</v>
      </c>
      <c r="L45" s="18">
        <f>IF(L42&gt;L43,L42-L43,0)</f>
        <v>11535237</v>
      </c>
      <c r="M45" s="18">
        <f>IF(M42&gt;M43,M42-M43,0)</f>
        <v>0</v>
      </c>
    </row>
    <row r="46" spans="1:13" ht="12.75">
      <c r="A46" s="224" t="s">
        <v>131</v>
      </c>
      <c r="B46" s="225"/>
      <c r="C46" s="225"/>
      <c r="D46" s="225"/>
      <c r="E46" s="225"/>
      <c r="F46" s="225"/>
      <c r="G46" s="225"/>
      <c r="H46" s="226"/>
      <c r="I46" s="1">
        <v>150</v>
      </c>
      <c r="J46" s="18">
        <f>IF(J43&gt;J42,J43-J42,0)</f>
        <v>0</v>
      </c>
      <c r="K46" s="18">
        <f>IF(K43&gt;K42,K43-K42,0)</f>
        <v>55773127</v>
      </c>
      <c r="L46" s="18">
        <f>IF(L43&gt;L42,L43-L42,0)</f>
        <v>0</v>
      </c>
      <c r="M46" s="18">
        <f>IF(M43&gt;M42,M43-M42,0)</f>
        <v>55435383</v>
      </c>
    </row>
    <row r="47" spans="1:13" ht="12.75">
      <c r="A47" s="212" t="s">
        <v>129</v>
      </c>
      <c r="B47" s="213"/>
      <c r="C47" s="213"/>
      <c r="D47" s="213"/>
      <c r="E47" s="213"/>
      <c r="F47" s="213"/>
      <c r="G47" s="213"/>
      <c r="H47" s="214"/>
      <c r="I47" s="1">
        <v>151</v>
      </c>
      <c r="J47" s="41">
        <v>1448468</v>
      </c>
      <c r="K47" s="41">
        <f>J47-0</f>
        <v>1448468</v>
      </c>
      <c r="L47" s="41">
        <v>2452231</v>
      </c>
      <c r="M47" s="41">
        <f>L47-0</f>
        <v>2452231</v>
      </c>
    </row>
    <row r="48" spans="1:13" ht="12.75">
      <c r="A48" s="212" t="s">
        <v>149</v>
      </c>
      <c r="B48" s="213"/>
      <c r="C48" s="213"/>
      <c r="D48" s="213"/>
      <c r="E48" s="213"/>
      <c r="F48" s="213"/>
      <c r="G48" s="213"/>
      <c r="H48" s="214"/>
      <c r="I48" s="1">
        <v>152</v>
      </c>
      <c r="J48" s="38">
        <f>J44-J47</f>
        <v>4233021</v>
      </c>
      <c r="K48" s="38">
        <f>K44-K47</f>
        <v>-57221595</v>
      </c>
      <c r="L48" s="38">
        <f>L44-L47</f>
        <v>9083006</v>
      </c>
      <c r="M48" s="38">
        <f>M44-M47</f>
        <v>-57887614</v>
      </c>
    </row>
    <row r="49" spans="1:13" ht="12.75">
      <c r="A49" s="224" t="s">
        <v>107</v>
      </c>
      <c r="B49" s="225"/>
      <c r="C49" s="225"/>
      <c r="D49" s="225"/>
      <c r="E49" s="225"/>
      <c r="F49" s="225"/>
      <c r="G49" s="225"/>
      <c r="H49" s="226"/>
      <c r="I49" s="1">
        <v>153</v>
      </c>
      <c r="J49" s="18">
        <f>IF(J48&gt;0,J48,0)</f>
        <v>4233021</v>
      </c>
      <c r="K49" s="18">
        <f>IF(K48&gt;0,K48,0)</f>
        <v>0</v>
      </c>
      <c r="L49" s="18">
        <f>IF(L48&gt;0,L48,0)</f>
        <v>9083006</v>
      </c>
      <c r="M49" s="18">
        <f>IF(M48&gt;0,M48,0)</f>
        <v>0</v>
      </c>
    </row>
    <row r="50" spans="1:13" ht="12.75">
      <c r="A50" s="268" t="s">
        <v>132</v>
      </c>
      <c r="B50" s="269"/>
      <c r="C50" s="269"/>
      <c r="D50" s="269"/>
      <c r="E50" s="269"/>
      <c r="F50" s="269"/>
      <c r="G50" s="269"/>
      <c r="H50" s="270"/>
      <c r="I50" s="2">
        <v>154</v>
      </c>
      <c r="J50" s="23">
        <f>IF(J48&lt;0,-J48,0)</f>
        <v>0</v>
      </c>
      <c r="K50" s="23">
        <f>IF(K48&lt;0,-K48,0)</f>
        <v>57221595</v>
      </c>
      <c r="L50" s="23">
        <f>IF(L48&lt;0,-L48,0)</f>
        <v>0</v>
      </c>
      <c r="M50" s="23">
        <f>IF(M48&lt;0,-M48,0)</f>
        <v>57887614</v>
      </c>
    </row>
    <row r="51" spans="1:13" ht="12.75" customHeight="1">
      <c r="A51" s="235" t="s">
        <v>198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9" t="s">
        <v>102</v>
      </c>
      <c r="B52" s="210"/>
      <c r="C52" s="210"/>
      <c r="D52" s="210"/>
      <c r="E52" s="210"/>
      <c r="F52" s="210"/>
      <c r="G52" s="210"/>
      <c r="H52" s="210"/>
      <c r="I52" s="19"/>
      <c r="J52" s="19"/>
      <c r="K52" s="19"/>
      <c r="L52" s="19"/>
      <c r="M52" s="58"/>
    </row>
    <row r="53" spans="1:13" ht="12.75">
      <c r="A53" s="254" t="s">
        <v>146</v>
      </c>
      <c r="B53" s="255"/>
      <c r="C53" s="255"/>
      <c r="D53" s="255"/>
      <c r="E53" s="255"/>
      <c r="F53" s="255"/>
      <c r="G53" s="255"/>
      <c r="H53" s="256"/>
      <c r="I53" s="1">
        <v>155</v>
      </c>
      <c r="J53" s="6"/>
      <c r="K53" s="6"/>
      <c r="L53" s="6"/>
      <c r="M53" s="6"/>
    </row>
    <row r="54" spans="1:13" ht="12.75">
      <c r="A54" s="254" t="s">
        <v>147</v>
      </c>
      <c r="B54" s="255"/>
      <c r="C54" s="255"/>
      <c r="D54" s="255"/>
      <c r="E54" s="255"/>
      <c r="F54" s="255"/>
      <c r="G54" s="255"/>
      <c r="H54" s="256"/>
      <c r="I54" s="1">
        <v>156</v>
      </c>
      <c r="J54" s="7"/>
      <c r="K54" s="7"/>
      <c r="L54" s="7"/>
      <c r="M54" s="7"/>
    </row>
    <row r="55" spans="1:13" ht="12.75" customHeight="1">
      <c r="A55" s="235" t="s">
        <v>104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9" t="s">
        <v>116</v>
      </c>
      <c r="B56" s="210"/>
      <c r="C56" s="210"/>
      <c r="D56" s="210"/>
      <c r="E56" s="210"/>
      <c r="F56" s="210"/>
      <c r="G56" s="210"/>
      <c r="H56" s="211"/>
      <c r="I56" s="8">
        <v>157</v>
      </c>
      <c r="J56" s="5">
        <f>J48</f>
        <v>4233021</v>
      </c>
      <c r="K56" s="5">
        <f>K48</f>
        <v>-57221595</v>
      </c>
      <c r="L56" s="5">
        <f>L48</f>
        <v>9083006</v>
      </c>
      <c r="M56" s="5">
        <f>M48</f>
        <v>-57887614</v>
      </c>
    </row>
    <row r="57" spans="1:13" ht="12.75">
      <c r="A57" s="212" t="s">
        <v>133</v>
      </c>
      <c r="B57" s="213"/>
      <c r="C57" s="213"/>
      <c r="D57" s="213"/>
      <c r="E57" s="213"/>
      <c r="F57" s="213"/>
      <c r="G57" s="213"/>
      <c r="H57" s="214"/>
      <c r="I57" s="1">
        <v>158</v>
      </c>
      <c r="J57" s="18">
        <f>SUM(J58:J64)</f>
        <v>0</v>
      </c>
      <c r="K57" s="18">
        <f>SUM(K58:K64)</f>
        <v>0</v>
      </c>
      <c r="L57" s="18">
        <f>SUM(L58:L64)</f>
        <v>0</v>
      </c>
      <c r="M57" s="18">
        <f>SUM(M58:M64)</f>
        <v>0</v>
      </c>
    </row>
    <row r="58" spans="1:13" ht="12.75">
      <c r="A58" s="212" t="s">
        <v>140</v>
      </c>
      <c r="B58" s="213"/>
      <c r="C58" s="213"/>
      <c r="D58" s="213"/>
      <c r="E58" s="213"/>
      <c r="F58" s="213"/>
      <c r="G58" s="213"/>
      <c r="H58" s="214"/>
      <c r="I58" s="1">
        <v>159</v>
      </c>
      <c r="J58" s="6"/>
      <c r="K58" s="6"/>
      <c r="L58" s="6"/>
      <c r="M58" s="6"/>
    </row>
    <row r="59" spans="1:13" ht="12.75">
      <c r="A59" s="212" t="s">
        <v>141</v>
      </c>
      <c r="B59" s="213"/>
      <c r="C59" s="213"/>
      <c r="D59" s="213"/>
      <c r="E59" s="213"/>
      <c r="F59" s="213"/>
      <c r="G59" s="213"/>
      <c r="H59" s="214"/>
      <c r="I59" s="1">
        <v>160</v>
      </c>
      <c r="J59" s="6"/>
      <c r="K59" s="6"/>
      <c r="L59" s="6"/>
      <c r="M59" s="6"/>
    </row>
    <row r="60" spans="1:13" ht="12.75">
      <c r="A60" s="212" t="s">
        <v>17</v>
      </c>
      <c r="B60" s="213"/>
      <c r="C60" s="213"/>
      <c r="D60" s="213"/>
      <c r="E60" s="213"/>
      <c r="F60" s="213"/>
      <c r="G60" s="213"/>
      <c r="H60" s="214"/>
      <c r="I60" s="1">
        <v>161</v>
      </c>
      <c r="J60" s="6"/>
      <c r="K60" s="6"/>
      <c r="L60" s="6"/>
      <c r="M60" s="6"/>
    </row>
    <row r="61" spans="1:13" ht="12.75">
      <c r="A61" s="212" t="s">
        <v>142</v>
      </c>
      <c r="B61" s="213"/>
      <c r="C61" s="213"/>
      <c r="D61" s="213"/>
      <c r="E61" s="213"/>
      <c r="F61" s="213"/>
      <c r="G61" s="213"/>
      <c r="H61" s="214"/>
      <c r="I61" s="1">
        <v>162</v>
      </c>
      <c r="J61" s="6"/>
      <c r="K61" s="6"/>
      <c r="L61" s="6"/>
      <c r="M61" s="6"/>
    </row>
    <row r="62" spans="1:13" ht="12.75">
      <c r="A62" s="212" t="s">
        <v>143</v>
      </c>
      <c r="B62" s="213"/>
      <c r="C62" s="213"/>
      <c r="D62" s="213"/>
      <c r="E62" s="213"/>
      <c r="F62" s="213"/>
      <c r="G62" s="213"/>
      <c r="H62" s="214"/>
      <c r="I62" s="1">
        <v>163</v>
      </c>
      <c r="J62" s="6"/>
      <c r="K62" s="6"/>
      <c r="L62" s="6"/>
      <c r="M62" s="6"/>
    </row>
    <row r="63" spans="1:13" ht="12.75">
      <c r="A63" s="212" t="s">
        <v>144</v>
      </c>
      <c r="B63" s="213"/>
      <c r="C63" s="213"/>
      <c r="D63" s="213"/>
      <c r="E63" s="213"/>
      <c r="F63" s="213"/>
      <c r="G63" s="213"/>
      <c r="H63" s="214"/>
      <c r="I63" s="1">
        <v>164</v>
      </c>
      <c r="J63" s="6"/>
      <c r="K63" s="6"/>
      <c r="L63" s="6"/>
      <c r="M63" s="6"/>
    </row>
    <row r="64" spans="1:13" ht="12.75">
      <c r="A64" s="212" t="s">
        <v>145</v>
      </c>
      <c r="B64" s="213"/>
      <c r="C64" s="213"/>
      <c r="D64" s="213"/>
      <c r="E64" s="213"/>
      <c r="F64" s="213"/>
      <c r="G64" s="213"/>
      <c r="H64" s="214"/>
      <c r="I64" s="1">
        <v>165</v>
      </c>
      <c r="J64" s="6"/>
      <c r="K64" s="6"/>
      <c r="L64" s="6"/>
      <c r="M64" s="6"/>
    </row>
    <row r="65" spans="1:13" ht="12.75">
      <c r="A65" s="212" t="s">
        <v>134</v>
      </c>
      <c r="B65" s="213"/>
      <c r="C65" s="213"/>
      <c r="D65" s="213"/>
      <c r="E65" s="213"/>
      <c r="F65" s="213"/>
      <c r="G65" s="213"/>
      <c r="H65" s="214"/>
      <c r="I65" s="1">
        <v>166</v>
      </c>
      <c r="J65" s="6"/>
      <c r="K65" s="6"/>
      <c r="L65" s="6"/>
      <c r="M65" s="6"/>
    </row>
    <row r="66" spans="1:13" ht="12.75">
      <c r="A66" s="212" t="s">
        <v>108</v>
      </c>
      <c r="B66" s="213"/>
      <c r="C66" s="213"/>
      <c r="D66" s="213"/>
      <c r="E66" s="213"/>
      <c r="F66" s="213"/>
      <c r="G66" s="213"/>
      <c r="H66" s="214"/>
      <c r="I66" s="1">
        <v>167</v>
      </c>
      <c r="J66" s="18">
        <f>J57-J65</f>
        <v>0</v>
      </c>
      <c r="K66" s="18">
        <f>K57-K65</f>
        <v>0</v>
      </c>
      <c r="L66" s="18">
        <f>L57-L65</f>
        <v>0</v>
      </c>
      <c r="M66" s="18">
        <f>M57-M65</f>
        <v>0</v>
      </c>
    </row>
    <row r="67" spans="1:13" ht="12.75">
      <c r="A67" s="212" t="s">
        <v>109</v>
      </c>
      <c r="B67" s="213"/>
      <c r="C67" s="213"/>
      <c r="D67" s="213"/>
      <c r="E67" s="213"/>
      <c r="F67" s="213"/>
      <c r="G67" s="213"/>
      <c r="H67" s="214"/>
      <c r="I67" s="1">
        <v>168</v>
      </c>
      <c r="J67" s="23">
        <f>J56+J66</f>
        <v>4233021</v>
      </c>
      <c r="K67" s="23">
        <f>K56+K66</f>
        <v>-57221595</v>
      </c>
      <c r="L67" s="23">
        <f>L56+L66</f>
        <v>9083006</v>
      </c>
      <c r="M67" s="23">
        <f>M56+M66</f>
        <v>-57887614</v>
      </c>
    </row>
    <row r="68" spans="1:13" ht="12.75" customHeight="1">
      <c r="A68" s="263" t="s">
        <v>199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103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4" t="s">
        <v>146</v>
      </c>
      <c r="B70" s="255"/>
      <c r="C70" s="255"/>
      <c r="D70" s="255"/>
      <c r="E70" s="255"/>
      <c r="F70" s="255"/>
      <c r="G70" s="255"/>
      <c r="H70" s="256"/>
      <c r="I70" s="1">
        <v>169</v>
      </c>
      <c r="J70" s="6">
        <f>J49-J71</f>
        <v>3886318</v>
      </c>
      <c r="K70" s="6"/>
      <c r="L70" s="6">
        <f>L67-L71</f>
        <v>7583835.2586</v>
      </c>
      <c r="M70" s="6"/>
    </row>
    <row r="71" spans="1:13" ht="12.75">
      <c r="A71" s="260" t="s">
        <v>147</v>
      </c>
      <c r="B71" s="261"/>
      <c r="C71" s="261"/>
      <c r="D71" s="261"/>
      <c r="E71" s="261"/>
      <c r="F71" s="261"/>
      <c r="G71" s="261"/>
      <c r="H71" s="262"/>
      <c r="I71" s="4">
        <v>170</v>
      </c>
      <c r="J71" s="7">
        <v>346703</v>
      </c>
      <c r="K71" s="7"/>
      <c r="L71" s="7">
        <v>1499170.7413999997</v>
      </c>
      <c r="M71" s="7"/>
    </row>
    <row r="73" spans="12:13" ht="12.75">
      <c r="L73" s="61"/>
      <c r="M73" s="61"/>
    </row>
    <row r="74" ht="12.75">
      <c r="J74" s="61"/>
    </row>
    <row r="75" ht="12.75">
      <c r="J75" s="61"/>
    </row>
  </sheetData>
  <sheetProtection/>
  <mergeCells count="73">
    <mergeCell ref="A49:H49"/>
    <mergeCell ref="A56:H56"/>
    <mergeCell ref="A55:M55"/>
    <mergeCell ref="A2:M2"/>
    <mergeCell ref="A50:H50"/>
    <mergeCell ref="A38:H38"/>
    <mergeCell ref="A39:H39"/>
    <mergeCell ref="A40:H40"/>
    <mergeCell ref="A41:H41"/>
    <mergeCell ref="A42:H42"/>
    <mergeCell ref="A63:H63"/>
    <mergeCell ref="A1:M1"/>
    <mergeCell ref="A71:H71"/>
    <mergeCell ref="A65:H65"/>
    <mergeCell ref="A66:H66"/>
    <mergeCell ref="A67:H67"/>
    <mergeCell ref="A68:M68"/>
    <mergeCell ref="A69:M69"/>
    <mergeCell ref="A47:H47"/>
    <mergeCell ref="A48:H48"/>
    <mergeCell ref="A52:H52"/>
    <mergeCell ref="A53:H53"/>
    <mergeCell ref="A51:M51"/>
    <mergeCell ref="A70:H70"/>
    <mergeCell ref="A58:H58"/>
    <mergeCell ref="A59:H59"/>
    <mergeCell ref="A60:H60"/>
    <mergeCell ref="A61:H61"/>
    <mergeCell ref="A64:H64"/>
    <mergeCell ref="A62:H62"/>
    <mergeCell ref="A46:H46"/>
    <mergeCell ref="A44:H44"/>
    <mergeCell ref="A45:H45"/>
    <mergeCell ref="A43:H43"/>
    <mergeCell ref="A35:H35"/>
    <mergeCell ref="A34:H34"/>
    <mergeCell ref="A54:H54"/>
    <mergeCell ref="A57:H57"/>
    <mergeCell ref="A18:H18"/>
    <mergeCell ref="A19:H19"/>
    <mergeCell ref="A32:H32"/>
    <mergeCell ref="A33:H33"/>
    <mergeCell ref="A22:H22"/>
    <mergeCell ref="A23:H23"/>
    <mergeCell ref="A24:H24"/>
    <mergeCell ref="A25:H25"/>
    <mergeCell ref="A29:H29"/>
    <mergeCell ref="A26:H26"/>
    <mergeCell ref="A27:H27"/>
    <mergeCell ref="L4:M4"/>
    <mergeCell ref="A5:H5"/>
    <mergeCell ref="A36:H36"/>
    <mergeCell ref="A20:H20"/>
    <mergeCell ref="A21:H21"/>
    <mergeCell ref="A14:H14"/>
    <mergeCell ref="A28:H28"/>
    <mergeCell ref="A37:H37"/>
    <mergeCell ref="A30:H30"/>
    <mergeCell ref="A31:H31"/>
    <mergeCell ref="A10:H10"/>
    <mergeCell ref="A11:H11"/>
    <mergeCell ref="A12:H12"/>
    <mergeCell ref="A13:H13"/>
    <mergeCell ref="A15:H15"/>
    <mergeCell ref="A16:H16"/>
    <mergeCell ref="A17:H17"/>
    <mergeCell ref="A3:M3"/>
    <mergeCell ref="A4:H4"/>
    <mergeCell ref="A6:H6"/>
    <mergeCell ref="A7:H7"/>
    <mergeCell ref="A8:H8"/>
    <mergeCell ref="A9:H9"/>
    <mergeCell ref="J4:K4"/>
  </mergeCells>
  <dataValidations count="3">
    <dataValidation type="whole" operator="notEqual" allowBlank="1" showInputMessage="1" showErrorMessage="1" errorTitle="Pogrešan unos" error="Mogu se unijeti samo cjelobrojne vrijednosti." sqref="J47:L47 M59 J53:L54 J56:J67 K66:M67 K58:L65 K56:M5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31496062992125984" right="0.15748031496062992" top="0.984251968503937" bottom="0.472440944881889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7" width="9.140625" style="25" customWidth="1"/>
    <col min="8" max="8" width="7.57421875" style="25" customWidth="1"/>
    <col min="9" max="9" width="7.8515625" style="25" customWidth="1"/>
    <col min="10" max="10" width="9.8515625" style="25" customWidth="1"/>
    <col min="11" max="11" width="10.28125" style="25" customWidth="1"/>
    <col min="12" max="12" width="9.140625" style="25" customWidth="1"/>
    <col min="13" max="13" width="10.140625" style="25" bestFit="1" customWidth="1"/>
    <col min="14" max="16384" width="9.140625" style="25" customWidth="1"/>
  </cols>
  <sheetData>
    <row r="1" spans="1:11" ht="12.75" customHeight="1">
      <c r="A1" s="276" t="s">
        <v>235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232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8" t="s">
        <v>217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1" t="s">
        <v>23</v>
      </c>
      <c r="B4" s="281"/>
      <c r="C4" s="281"/>
      <c r="D4" s="281"/>
      <c r="E4" s="281"/>
      <c r="F4" s="281"/>
      <c r="G4" s="281"/>
      <c r="H4" s="281"/>
      <c r="I4" s="116" t="s">
        <v>191</v>
      </c>
      <c r="J4" s="117" t="s">
        <v>203</v>
      </c>
      <c r="K4" s="117" t="s">
        <v>204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118">
        <v>2</v>
      </c>
      <c r="J5" s="119" t="s">
        <v>236</v>
      </c>
      <c r="K5" s="119" t="s">
        <v>237</v>
      </c>
    </row>
    <row r="6" spans="1:11" ht="12.75">
      <c r="A6" s="235" t="s">
        <v>238</v>
      </c>
      <c r="B6" s="236"/>
      <c r="C6" s="236"/>
      <c r="D6" s="236"/>
      <c r="E6" s="236"/>
      <c r="F6" s="236"/>
      <c r="G6" s="236"/>
      <c r="H6" s="236"/>
      <c r="I6" s="274"/>
      <c r="J6" s="274"/>
      <c r="K6" s="275"/>
    </row>
    <row r="7" spans="1:11" ht="12.75">
      <c r="A7" s="206" t="s">
        <v>239</v>
      </c>
      <c r="B7" s="207"/>
      <c r="C7" s="207"/>
      <c r="D7" s="207"/>
      <c r="E7" s="207"/>
      <c r="F7" s="207"/>
      <c r="G7" s="207"/>
      <c r="H7" s="207"/>
      <c r="I7" s="1">
        <v>1</v>
      </c>
      <c r="J7" s="121">
        <v>5681489</v>
      </c>
      <c r="K7" s="6">
        <v>11535237</v>
      </c>
    </row>
    <row r="8" spans="1:11" ht="12.75">
      <c r="A8" s="206" t="s">
        <v>240</v>
      </c>
      <c r="B8" s="207"/>
      <c r="C8" s="207"/>
      <c r="D8" s="207"/>
      <c r="E8" s="207"/>
      <c r="F8" s="207"/>
      <c r="G8" s="207"/>
      <c r="H8" s="207"/>
      <c r="I8" s="1">
        <v>2</v>
      </c>
      <c r="J8" s="121">
        <v>127991719</v>
      </c>
      <c r="K8" s="6">
        <v>131451063</v>
      </c>
    </row>
    <row r="9" spans="1:11" ht="12.75">
      <c r="A9" s="206" t="s">
        <v>241</v>
      </c>
      <c r="B9" s="207"/>
      <c r="C9" s="207"/>
      <c r="D9" s="207"/>
      <c r="E9" s="207"/>
      <c r="F9" s="207"/>
      <c r="G9" s="207"/>
      <c r="H9" s="207"/>
      <c r="I9" s="1">
        <v>3</v>
      </c>
      <c r="J9" s="121">
        <v>0</v>
      </c>
      <c r="K9" s="6">
        <v>0</v>
      </c>
    </row>
    <row r="10" spans="1:11" ht="12.75">
      <c r="A10" s="206" t="s">
        <v>242</v>
      </c>
      <c r="B10" s="207"/>
      <c r="C10" s="207"/>
      <c r="D10" s="207"/>
      <c r="E10" s="207"/>
      <c r="F10" s="207"/>
      <c r="G10" s="207"/>
      <c r="H10" s="207"/>
      <c r="I10" s="1">
        <v>4</v>
      </c>
      <c r="J10" s="121">
        <v>1832510</v>
      </c>
      <c r="K10" s="6">
        <v>23123544</v>
      </c>
    </row>
    <row r="11" spans="1:11" ht="12.75">
      <c r="A11" s="206" t="s">
        <v>243</v>
      </c>
      <c r="B11" s="207"/>
      <c r="C11" s="207"/>
      <c r="D11" s="207"/>
      <c r="E11" s="207"/>
      <c r="F11" s="207"/>
      <c r="G11" s="207"/>
      <c r="H11" s="207"/>
      <c r="I11" s="1">
        <v>5</v>
      </c>
      <c r="J11" s="121">
        <v>5503775</v>
      </c>
      <c r="K11" s="6">
        <v>0</v>
      </c>
    </row>
    <row r="12" spans="1:11" ht="12.75">
      <c r="A12" s="206" t="s">
        <v>244</v>
      </c>
      <c r="B12" s="207"/>
      <c r="C12" s="207"/>
      <c r="D12" s="207"/>
      <c r="E12" s="207"/>
      <c r="F12" s="207"/>
      <c r="G12" s="207"/>
      <c r="H12" s="207"/>
      <c r="I12" s="1">
        <v>6</v>
      </c>
      <c r="J12" s="121">
        <v>3502564</v>
      </c>
      <c r="K12" s="6">
        <v>344320</v>
      </c>
    </row>
    <row r="13" spans="1:11" ht="12.75">
      <c r="A13" s="212" t="s">
        <v>245</v>
      </c>
      <c r="B13" s="213"/>
      <c r="C13" s="213"/>
      <c r="D13" s="213"/>
      <c r="E13" s="213"/>
      <c r="F13" s="213"/>
      <c r="G13" s="213"/>
      <c r="H13" s="213"/>
      <c r="I13" s="1">
        <v>7</v>
      </c>
      <c r="J13" s="120">
        <f>SUM(J7:J12)</f>
        <v>144512057</v>
      </c>
      <c r="K13" s="38">
        <f>SUM(K7:K12)</f>
        <v>166454164</v>
      </c>
    </row>
    <row r="14" spans="1:11" ht="12.75">
      <c r="A14" s="206" t="s">
        <v>246</v>
      </c>
      <c r="B14" s="207"/>
      <c r="C14" s="207"/>
      <c r="D14" s="207"/>
      <c r="E14" s="207"/>
      <c r="F14" s="207"/>
      <c r="G14" s="207"/>
      <c r="H14" s="207"/>
      <c r="I14" s="1">
        <v>8</v>
      </c>
      <c r="J14" s="121">
        <v>3569057</v>
      </c>
      <c r="K14" s="6">
        <v>8960739</v>
      </c>
    </row>
    <row r="15" spans="1:11" ht="12.75">
      <c r="A15" s="206" t="s">
        <v>247</v>
      </c>
      <c r="B15" s="207"/>
      <c r="C15" s="207"/>
      <c r="D15" s="207"/>
      <c r="E15" s="207"/>
      <c r="F15" s="207"/>
      <c r="G15" s="207"/>
      <c r="H15" s="207"/>
      <c r="I15" s="1">
        <v>9</v>
      </c>
      <c r="J15" s="121">
        <v>0</v>
      </c>
      <c r="K15" s="6">
        <v>0</v>
      </c>
    </row>
    <row r="16" spans="1:11" ht="12.75">
      <c r="A16" s="206" t="s">
        <v>248</v>
      </c>
      <c r="B16" s="207"/>
      <c r="C16" s="207"/>
      <c r="D16" s="207"/>
      <c r="E16" s="207"/>
      <c r="F16" s="207"/>
      <c r="G16" s="207"/>
      <c r="H16" s="207"/>
      <c r="I16" s="1">
        <v>10</v>
      </c>
      <c r="J16" s="121">
        <v>0</v>
      </c>
      <c r="K16" s="6">
        <v>2025743</v>
      </c>
    </row>
    <row r="17" spans="1:11" ht="12.75">
      <c r="A17" s="206" t="s">
        <v>249</v>
      </c>
      <c r="B17" s="207"/>
      <c r="C17" s="207"/>
      <c r="D17" s="207"/>
      <c r="E17" s="207"/>
      <c r="F17" s="207"/>
      <c r="G17" s="207"/>
      <c r="H17" s="207"/>
      <c r="I17" s="1">
        <v>11</v>
      </c>
      <c r="J17" s="121">
        <v>44503447</v>
      </c>
      <c r="K17" s="6">
        <v>67890528</v>
      </c>
    </row>
    <row r="18" spans="1:11" ht="12.75">
      <c r="A18" s="212" t="s">
        <v>250</v>
      </c>
      <c r="B18" s="213"/>
      <c r="C18" s="213"/>
      <c r="D18" s="213"/>
      <c r="E18" s="213"/>
      <c r="F18" s="213"/>
      <c r="G18" s="213"/>
      <c r="H18" s="213"/>
      <c r="I18" s="1">
        <v>12</v>
      </c>
      <c r="J18" s="120">
        <f>SUM(J14:J17)</f>
        <v>48072504</v>
      </c>
      <c r="K18" s="38">
        <f>SUM(K14:K17)</f>
        <v>78877010</v>
      </c>
    </row>
    <row r="19" spans="1:11" ht="12.75">
      <c r="A19" s="212" t="s">
        <v>251</v>
      </c>
      <c r="B19" s="213"/>
      <c r="C19" s="213"/>
      <c r="D19" s="213"/>
      <c r="E19" s="213"/>
      <c r="F19" s="213"/>
      <c r="G19" s="213"/>
      <c r="H19" s="213"/>
      <c r="I19" s="1">
        <v>13</v>
      </c>
      <c r="J19" s="120">
        <f>IF(J13&gt;J18,J13-J18,0)</f>
        <v>96439553</v>
      </c>
      <c r="K19" s="38">
        <f>IF(K13&gt;K18,K13-K18,0)</f>
        <v>87577154</v>
      </c>
    </row>
    <row r="20" spans="1:11" ht="12.75">
      <c r="A20" s="212" t="s">
        <v>252</v>
      </c>
      <c r="B20" s="213"/>
      <c r="C20" s="213"/>
      <c r="D20" s="213"/>
      <c r="E20" s="213"/>
      <c r="F20" s="213"/>
      <c r="G20" s="213"/>
      <c r="H20" s="213"/>
      <c r="I20" s="1">
        <v>14</v>
      </c>
      <c r="J20" s="120">
        <f>IF(J18&gt;J13,J18-J13,0)</f>
        <v>0</v>
      </c>
      <c r="K20" s="38">
        <f>IF(K18&gt;K13,K18-K13,0)</f>
        <v>0</v>
      </c>
    </row>
    <row r="21" spans="1:11" ht="12.75">
      <c r="A21" s="235" t="s">
        <v>253</v>
      </c>
      <c r="B21" s="236"/>
      <c r="C21" s="236"/>
      <c r="D21" s="236"/>
      <c r="E21" s="236"/>
      <c r="F21" s="236"/>
      <c r="G21" s="236"/>
      <c r="H21" s="236"/>
      <c r="I21" s="274"/>
      <c r="J21" s="274"/>
      <c r="K21" s="275"/>
    </row>
    <row r="22" spans="1:11" ht="12.75">
      <c r="A22" s="206" t="s">
        <v>254</v>
      </c>
      <c r="B22" s="207"/>
      <c r="C22" s="207"/>
      <c r="D22" s="207"/>
      <c r="E22" s="207"/>
      <c r="F22" s="207"/>
      <c r="G22" s="207"/>
      <c r="H22" s="207"/>
      <c r="I22" s="1">
        <v>15</v>
      </c>
      <c r="J22" s="121">
        <v>0</v>
      </c>
      <c r="K22" s="6">
        <v>0</v>
      </c>
    </row>
    <row r="23" spans="1:11" ht="12.75">
      <c r="A23" s="206" t="s">
        <v>255</v>
      </c>
      <c r="B23" s="207"/>
      <c r="C23" s="207"/>
      <c r="D23" s="207"/>
      <c r="E23" s="207"/>
      <c r="F23" s="207"/>
      <c r="G23" s="207"/>
      <c r="H23" s="207"/>
      <c r="I23" s="1">
        <v>16</v>
      </c>
      <c r="J23" s="121">
        <v>0</v>
      </c>
      <c r="K23" s="6">
        <v>0</v>
      </c>
    </row>
    <row r="24" spans="1:11" ht="12.75">
      <c r="A24" s="206" t="s">
        <v>256</v>
      </c>
      <c r="B24" s="207"/>
      <c r="C24" s="207"/>
      <c r="D24" s="207"/>
      <c r="E24" s="207"/>
      <c r="F24" s="207"/>
      <c r="G24" s="207"/>
      <c r="H24" s="207"/>
      <c r="I24" s="1">
        <v>17</v>
      </c>
      <c r="J24" s="121">
        <v>0</v>
      </c>
      <c r="K24" s="6">
        <v>0</v>
      </c>
    </row>
    <row r="25" spans="1:11" ht="12.75">
      <c r="A25" s="206" t="s">
        <v>257</v>
      </c>
      <c r="B25" s="207"/>
      <c r="C25" s="207"/>
      <c r="D25" s="207"/>
      <c r="E25" s="207"/>
      <c r="F25" s="207"/>
      <c r="G25" s="207"/>
      <c r="H25" s="207"/>
      <c r="I25" s="1">
        <v>18</v>
      </c>
      <c r="J25" s="121">
        <v>0</v>
      </c>
      <c r="K25" s="6">
        <v>0</v>
      </c>
    </row>
    <row r="26" spans="1:11" ht="12.75">
      <c r="A26" s="206" t="s">
        <v>258</v>
      </c>
      <c r="B26" s="207"/>
      <c r="C26" s="207"/>
      <c r="D26" s="207"/>
      <c r="E26" s="207"/>
      <c r="F26" s="207"/>
      <c r="G26" s="207"/>
      <c r="H26" s="207"/>
      <c r="I26" s="1">
        <v>19</v>
      </c>
      <c r="J26" s="121">
        <v>1157364</v>
      </c>
      <c r="K26" s="6">
        <v>1610200</v>
      </c>
    </row>
    <row r="27" spans="1:11" ht="12.75">
      <c r="A27" s="212" t="s">
        <v>259</v>
      </c>
      <c r="B27" s="213"/>
      <c r="C27" s="213"/>
      <c r="D27" s="213"/>
      <c r="E27" s="213"/>
      <c r="F27" s="213"/>
      <c r="G27" s="213"/>
      <c r="H27" s="213"/>
      <c r="I27" s="1">
        <v>20</v>
      </c>
      <c r="J27" s="38">
        <f>SUM(J22:J26)</f>
        <v>1157364</v>
      </c>
      <c r="K27" s="38">
        <f>SUM(K22:K26)</f>
        <v>1610200</v>
      </c>
    </row>
    <row r="28" spans="1:11" ht="12.75">
      <c r="A28" s="206" t="s">
        <v>260</v>
      </c>
      <c r="B28" s="207"/>
      <c r="C28" s="207"/>
      <c r="D28" s="207"/>
      <c r="E28" s="207"/>
      <c r="F28" s="207"/>
      <c r="G28" s="207"/>
      <c r="H28" s="207"/>
      <c r="I28" s="1">
        <v>21</v>
      </c>
      <c r="J28" s="121">
        <v>133899160</v>
      </c>
      <c r="K28" s="6">
        <v>141792540</v>
      </c>
    </row>
    <row r="29" spans="1:11" ht="12.75">
      <c r="A29" s="206" t="s">
        <v>261</v>
      </c>
      <c r="B29" s="207"/>
      <c r="C29" s="207"/>
      <c r="D29" s="207"/>
      <c r="E29" s="207"/>
      <c r="F29" s="207"/>
      <c r="G29" s="207"/>
      <c r="H29" s="207"/>
      <c r="I29" s="1">
        <v>22</v>
      </c>
      <c r="J29" s="121">
        <v>0</v>
      </c>
      <c r="K29" s="6">
        <v>0</v>
      </c>
    </row>
    <row r="30" spans="1:11" ht="12.75">
      <c r="A30" s="206" t="s">
        <v>262</v>
      </c>
      <c r="B30" s="207"/>
      <c r="C30" s="207"/>
      <c r="D30" s="207"/>
      <c r="E30" s="207"/>
      <c r="F30" s="207"/>
      <c r="G30" s="207"/>
      <c r="H30" s="207"/>
      <c r="I30" s="1">
        <v>23</v>
      </c>
      <c r="J30" s="121">
        <v>0</v>
      </c>
      <c r="K30" s="6">
        <v>0</v>
      </c>
    </row>
    <row r="31" spans="1:11" ht="12.75">
      <c r="A31" s="212" t="s">
        <v>263</v>
      </c>
      <c r="B31" s="213"/>
      <c r="C31" s="213"/>
      <c r="D31" s="213"/>
      <c r="E31" s="213"/>
      <c r="F31" s="213"/>
      <c r="G31" s="213"/>
      <c r="H31" s="213"/>
      <c r="I31" s="1">
        <v>24</v>
      </c>
      <c r="J31" s="120">
        <f>SUM(J28:J30)</f>
        <v>133899160</v>
      </c>
      <c r="K31" s="38">
        <f>SUM(K28:K30)</f>
        <v>141792540</v>
      </c>
    </row>
    <row r="32" spans="1:11" ht="12.75">
      <c r="A32" s="212" t="s">
        <v>264</v>
      </c>
      <c r="B32" s="213"/>
      <c r="C32" s="213"/>
      <c r="D32" s="213"/>
      <c r="E32" s="213"/>
      <c r="F32" s="213"/>
      <c r="G32" s="213"/>
      <c r="H32" s="213"/>
      <c r="I32" s="1">
        <v>25</v>
      </c>
      <c r="J32" s="120">
        <f>IF(J27&gt;J31,J27-J31,0)</f>
        <v>0</v>
      </c>
      <c r="K32" s="38">
        <f>IF(K27&gt;K31,K27-K31,0)</f>
        <v>0</v>
      </c>
    </row>
    <row r="33" spans="1:11" ht="12.75">
      <c r="A33" s="212" t="s">
        <v>265</v>
      </c>
      <c r="B33" s="213"/>
      <c r="C33" s="213"/>
      <c r="D33" s="213"/>
      <c r="E33" s="213"/>
      <c r="F33" s="213"/>
      <c r="G33" s="213"/>
      <c r="H33" s="213"/>
      <c r="I33" s="1">
        <v>26</v>
      </c>
      <c r="J33" s="120">
        <f>IF(J31&gt;J27,J31-J27,0)</f>
        <v>132741796</v>
      </c>
      <c r="K33" s="38">
        <f>IF(K31&gt;K27,K31-K27,0)</f>
        <v>140182340</v>
      </c>
    </row>
    <row r="34" spans="1:11" ht="12.75">
      <c r="A34" s="235" t="s">
        <v>266</v>
      </c>
      <c r="B34" s="236"/>
      <c r="C34" s="236"/>
      <c r="D34" s="236"/>
      <c r="E34" s="236"/>
      <c r="F34" s="236"/>
      <c r="G34" s="236"/>
      <c r="H34" s="236"/>
      <c r="I34" s="274"/>
      <c r="J34" s="274"/>
      <c r="K34" s="275"/>
    </row>
    <row r="35" spans="1:11" ht="12.75">
      <c r="A35" s="206" t="s">
        <v>267</v>
      </c>
      <c r="B35" s="207"/>
      <c r="C35" s="207"/>
      <c r="D35" s="207"/>
      <c r="E35" s="207"/>
      <c r="F35" s="207"/>
      <c r="G35" s="207"/>
      <c r="H35" s="207"/>
      <c r="I35" s="1">
        <v>27</v>
      </c>
      <c r="J35" s="121">
        <v>0</v>
      </c>
      <c r="K35" s="6">
        <v>0</v>
      </c>
    </row>
    <row r="36" spans="1:11" ht="12.75">
      <c r="A36" s="206" t="s">
        <v>268</v>
      </c>
      <c r="B36" s="207"/>
      <c r="C36" s="207"/>
      <c r="D36" s="207"/>
      <c r="E36" s="207"/>
      <c r="F36" s="207"/>
      <c r="G36" s="207"/>
      <c r="H36" s="207"/>
      <c r="I36" s="1">
        <v>28</v>
      </c>
      <c r="J36" s="121">
        <v>81410647</v>
      </c>
      <c r="K36" s="6">
        <v>115945128</v>
      </c>
    </row>
    <row r="37" spans="1:11" ht="12.75">
      <c r="A37" s="206" t="s">
        <v>269</v>
      </c>
      <c r="B37" s="207"/>
      <c r="C37" s="207"/>
      <c r="D37" s="207"/>
      <c r="E37" s="207"/>
      <c r="F37" s="207"/>
      <c r="G37" s="207"/>
      <c r="H37" s="207"/>
      <c r="I37" s="1">
        <v>29</v>
      </c>
      <c r="J37" s="121">
        <v>0</v>
      </c>
      <c r="K37" s="6">
        <v>0</v>
      </c>
    </row>
    <row r="38" spans="1:11" ht="12.75">
      <c r="A38" s="212" t="s">
        <v>270</v>
      </c>
      <c r="B38" s="213"/>
      <c r="C38" s="213"/>
      <c r="D38" s="213"/>
      <c r="E38" s="213"/>
      <c r="F38" s="213"/>
      <c r="G38" s="213"/>
      <c r="H38" s="213"/>
      <c r="I38" s="1">
        <v>30</v>
      </c>
      <c r="J38" s="120">
        <f>SUM(J35:J37)</f>
        <v>81410647</v>
      </c>
      <c r="K38" s="38">
        <f>SUM(K35:K37)</f>
        <v>115945128</v>
      </c>
    </row>
    <row r="39" spans="1:11" ht="12.75">
      <c r="A39" s="206" t="s">
        <v>271</v>
      </c>
      <c r="B39" s="207"/>
      <c r="C39" s="207"/>
      <c r="D39" s="207"/>
      <c r="E39" s="207"/>
      <c r="F39" s="207"/>
      <c r="G39" s="207"/>
      <c r="H39" s="207"/>
      <c r="I39" s="1">
        <v>31</v>
      </c>
      <c r="J39" s="121">
        <f>44884575-1478076</f>
        <v>43406499</v>
      </c>
      <c r="K39" s="6">
        <v>48259326</v>
      </c>
    </row>
    <row r="40" spans="1:11" ht="12.75">
      <c r="A40" s="206" t="s">
        <v>272</v>
      </c>
      <c r="B40" s="207"/>
      <c r="C40" s="207"/>
      <c r="D40" s="207"/>
      <c r="E40" s="207"/>
      <c r="F40" s="207"/>
      <c r="G40" s="207"/>
      <c r="H40" s="207"/>
      <c r="I40" s="1">
        <v>32</v>
      </c>
      <c r="J40" s="121">
        <v>0</v>
      </c>
      <c r="K40" s="6">
        <v>0</v>
      </c>
    </row>
    <row r="41" spans="1:13" ht="12.75">
      <c r="A41" s="206" t="s">
        <v>273</v>
      </c>
      <c r="B41" s="207"/>
      <c r="C41" s="207"/>
      <c r="D41" s="207"/>
      <c r="E41" s="207"/>
      <c r="F41" s="207"/>
      <c r="G41" s="207"/>
      <c r="H41" s="207"/>
      <c r="I41" s="1">
        <v>33</v>
      </c>
      <c r="J41" s="121">
        <v>1478076</v>
      </c>
      <c r="K41" s="6">
        <v>6798406</v>
      </c>
      <c r="M41" s="61"/>
    </row>
    <row r="42" spans="1:11" ht="12.75">
      <c r="A42" s="206" t="s">
        <v>274</v>
      </c>
      <c r="B42" s="207"/>
      <c r="C42" s="207"/>
      <c r="D42" s="207"/>
      <c r="E42" s="207"/>
      <c r="F42" s="207"/>
      <c r="G42" s="207"/>
      <c r="H42" s="207"/>
      <c r="I42" s="1">
        <v>34</v>
      </c>
      <c r="J42" s="121">
        <v>0</v>
      </c>
      <c r="K42" s="6">
        <v>0</v>
      </c>
    </row>
    <row r="43" spans="1:11" ht="12.75">
      <c r="A43" s="206" t="s">
        <v>275</v>
      </c>
      <c r="B43" s="207"/>
      <c r="C43" s="207"/>
      <c r="D43" s="207"/>
      <c r="E43" s="207"/>
      <c r="F43" s="207"/>
      <c r="G43" s="207"/>
      <c r="H43" s="207"/>
      <c r="I43" s="1">
        <v>35</v>
      </c>
      <c r="J43" s="121">
        <v>0</v>
      </c>
      <c r="K43" s="6">
        <v>0</v>
      </c>
    </row>
    <row r="44" spans="1:11" ht="12.75">
      <c r="A44" s="212" t="s">
        <v>276</v>
      </c>
      <c r="B44" s="213"/>
      <c r="C44" s="213"/>
      <c r="D44" s="213"/>
      <c r="E44" s="213"/>
      <c r="F44" s="213"/>
      <c r="G44" s="213"/>
      <c r="H44" s="213"/>
      <c r="I44" s="1">
        <v>36</v>
      </c>
      <c r="J44" s="122">
        <f>SUM(J39:J43)</f>
        <v>44884575</v>
      </c>
      <c r="K44" s="18">
        <f>SUM(K39:K43)</f>
        <v>55057732</v>
      </c>
    </row>
    <row r="45" spans="1:11" ht="12.75">
      <c r="A45" s="212" t="s">
        <v>277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20">
        <f>IF(J38&gt;J44,J38-J44,0)</f>
        <v>36526072</v>
      </c>
      <c r="K45" s="38">
        <f>IF(K38&gt;K44,K38-K44,0)</f>
        <v>60887396</v>
      </c>
    </row>
    <row r="46" spans="1:11" ht="12.75">
      <c r="A46" s="212" t="s">
        <v>278</v>
      </c>
      <c r="B46" s="213"/>
      <c r="C46" s="213"/>
      <c r="D46" s="213"/>
      <c r="E46" s="213"/>
      <c r="F46" s="213"/>
      <c r="G46" s="213"/>
      <c r="H46" s="213"/>
      <c r="I46" s="1">
        <v>38</v>
      </c>
      <c r="J46" s="120">
        <f>IF(J44&gt;J38,J44-J38,0)</f>
        <v>0</v>
      </c>
      <c r="K46" s="38">
        <f>IF(K44&gt;K38,K44-K38,0)</f>
        <v>0</v>
      </c>
    </row>
    <row r="47" spans="1:11" ht="12.75">
      <c r="A47" s="206" t="s">
        <v>279</v>
      </c>
      <c r="B47" s="207"/>
      <c r="C47" s="207"/>
      <c r="D47" s="207"/>
      <c r="E47" s="207"/>
      <c r="F47" s="207"/>
      <c r="G47" s="207"/>
      <c r="H47" s="207"/>
      <c r="I47" s="1">
        <v>39</v>
      </c>
      <c r="J47" s="122">
        <f>IF(J19-J20+J32-J33+J45-J46&gt;0,J19-J20+J32-J33+J45-J46,0)</f>
        <v>223829</v>
      </c>
      <c r="K47" s="18">
        <f>IF(K19-K20+K32-K33+K45-K46&gt;0,K19-K20+K32-K33+K45-K46,0)</f>
        <v>8282210</v>
      </c>
    </row>
    <row r="48" spans="1:11" ht="12.75">
      <c r="A48" s="206" t="s">
        <v>280</v>
      </c>
      <c r="B48" s="207"/>
      <c r="C48" s="207"/>
      <c r="D48" s="207"/>
      <c r="E48" s="207"/>
      <c r="F48" s="207"/>
      <c r="G48" s="207"/>
      <c r="H48" s="207"/>
      <c r="I48" s="1">
        <v>40</v>
      </c>
      <c r="J48" s="122">
        <f>IF(J20-J19+J33-J32+J46-J45&gt;0,J20-J19+J33-J32+J46-J45,0)</f>
        <v>0</v>
      </c>
      <c r="K48" s="18">
        <f>IF(K20-K19+K33-K32+K46-K45&gt;0,K20-K19+K33-K32+K46-K45,0)</f>
        <v>0</v>
      </c>
    </row>
    <row r="49" spans="1:11" ht="12.75">
      <c r="A49" s="206" t="s">
        <v>281</v>
      </c>
      <c r="B49" s="207"/>
      <c r="C49" s="207"/>
      <c r="D49" s="207"/>
      <c r="E49" s="207"/>
      <c r="F49" s="207"/>
      <c r="G49" s="207"/>
      <c r="H49" s="207"/>
      <c r="I49" s="1">
        <v>41</v>
      </c>
      <c r="J49" s="121">
        <v>5047154</v>
      </c>
      <c r="K49" s="6">
        <v>5270983</v>
      </c>
    </row>
    <row r="50" spans="1:11" ht="12.75">
      <c r="A50" s="206" t="s">
        <v>282</v>
      </c>
      <c r="B50" s="207"/>
      <c r="C50" s="207"/>
      <c r="D50" s="207"/>
      <c r="E50" s="207"/>
      <c r="F50" s="207"/>
      <c r="G50" s="207"/>
      <c r="H50" s="207"/>
      <c r="I50" s="1">
        <v>42</v>
      </c>
      <c r="J50" s="121">
        <f>J47</f>
        <v>223829</v>
      </c>
      <c r="K50" s="6">
        <f>K47</f>
        <v>8282210</v>
      </c>
    </row>
    <row r="51" spans="1:11" ht="12.75">
      <c r="A51" s="206" t="s">
        <v>283</v>
      </c>
      <c r="B51" s="207"/>
      <c r="C51" s="207"/>
      <c r="D51" s="207"/>
      <c r="E51" s="207"/>
      <c r="F51" s="207"/>
      <c r="G51" s="207"/>
      <c r="H51" s="207"/>
      <c r="I51" s="1">
        <v>43</v>
      </c>
      <c r="J51" s="121">
        <f>J48</f>
        <v>0</v>
      </c>
      <c r="K51" s="6">
        <f>K48</f>
        <v>0</v>
      </c>
    </row>
    <row r="52" spans="1:11" ht="12.75">
      <c r="A52" s="227" t="s">
        <v>284</v>
      </c>
      <c r="B52" s="228"/>
      <c r="C52" s="228"/>
      <c r="D52" s="228"/>
      <c r="E52" s="228"/>
      <c r="F52" s="228"/>
      <c r="G52" s="228"/>
      <c r="H52" s="228"/>
      <c r="I52" s="4">
        <v>44</v>
      </c>
      <c r="J52" s="131">
        <f>J49+J50-J51</f>
        <v>5270983</v>
      </c>
      <c r="K52" s="23">
        <f>K49+K50-K51</f>
        <v>13553193</v>
      </c>
    </row>
    <row r="55" spans="10:11" ht="12.75">
      <c r="J55" s="61"/>
      <c r="K55" s="61"/>
    </row>
  </sheetData>
  <sheetProtection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18:K20 J13:K13 J27:K27">
      <formula1>0</formula1>
    </dataValidation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4" width="9.140625" style="25" customWidth="1"/>
    <col min="5" max="5" width="10.140625" style="25" bestFit="1" customWidth="1"/>
    <col min="6" max="7" width="9.140625" style="25" customWidth="1"/>
    <col min="8" max="8" width="5.140625" style="25" customWidth="1"/>
    <col min="9" max="9" width="8.421875" style="25" customWidth="1"/>
    <col min="10" max="10" width="9.8515625" style="25" customWidth="1"/>
    <col min="11" max="11" width="10.00390625" style="25" customWidth="1"/>
    <col min="12" max="16384" width="9.140625" style="25" customWidth="1"/>
  </cols>
  <sheetData>
    <row r="1" spans="1:12" ht="12.75">
      <c r="A1" s="287" t="s">
        <v>285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125"/>
    </row>
    <row r="2" spans="1:12" ht="15.75">
      <c r="A2" s="123"/>
      <c r="B2" s="124"/>
      <c r="C2" s="289" t="s">
        <v>286</v>
      </c>
      <c r="D2" s="289"/>
      <c r="E2" s="127">
        <v>43101</v>
      </c>
      <c r="F2" s="126" t="s">
        <v>162</v>
      </c>
      <c r="G2" s="290">
        <v>43465</v>
      </c>
      <c r="H2" s="291"/>
      <c r="I2" s="124"/>
      <c r="J2" s="124"/>
      <c r="K2" s="124"/>
      <c r="L2" s="128"/>
    </row>
    <row r="3" spans="1:11" ht="23.25">
      <c r="A3" s="281" t="s">
        <v>23</v>
      </c>
      <c r="B3" s="281"/>
      <c r="C3" s="281"/>
      <c r="D3" s="281"/>
      <c r="E3" s="281"/>
      <c r="F3" s="281"/>
      <c r="G3" s="281"/>
      <c r="H3" s="281"/>
      <c r="I3" s="116" t="s">
        <v>191</v>
      </c>
      <c r="J3" s="117" t="s">
        <v>287</v>
      </c>
      <c r="K3" s="117" t="s">
        <v>288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129">
        <v>2</v>
      </c>
      <c r="J4" s="119" t="s">
        <v>236</v>
      </c>
      <c r="K4" s="119" t="s">
        <v>237</v>
      </c>
    </row>
    <row r="5" spans="1:11" ht="12.75">
      <c r="A5" s="206" t="s">
        <v>289</v>
      </c>
      <c r="B5" s="207"/>
      <c r="C5" s="207"/>
      <c r="D5" s="207"/>
      <c r="E5" s="207"/>
      <c r="F5" s="207"/>
      <c r="G5" s="207"/>
      <c r="H5" s="207"/>
      <c r="I5" s="1">
        <v>1</v>
      </c>
      <c r="J5" s="5">
        <v>185315700</v>
      </c>
      <c r="K5" s="5">
        <v>185315700</v>
      </c>
    </row>
    <row r="6" spans="1:11" ht="12.75">
      <c r="A6" s="206" t="s">
        <v>290</v>
      </c>
      <c r="B6" s="207"/>
      <c r="C6" s="207"/>
      <c r="D6" s="207"/>
      <c r="E6" s="207"/>
      <c r="F6" s="207"/>
      <c r="G6" s="207"/>
      <c r="H6" s="207"/>
      <c r="I6" s="1">
        <v>2</v>
      </c>
      <c r="J6" s="6">
        <v>8630224</v>
      </c>
      <c r="K6" s="6">
        <v>8630224</v>
      </c>
    </row>
    <row r="7" spans="1:11" ht="12.75">
      <c r="A7" s="206" t="s">
        <v>291</v>
      </c>
      <c r="B7" s="207"/>
      <c r="C7" s="207"/>
      <c r="D7" s="207"/>
      <c r="E7" s="207"/>
      <c r="F7" s="207"/>
      <c r="G7" s="207"/>
      <c r="H7" s="207"/>
      <c r="I7" s="1">
        <v>3</v>
      </c>
      <c r="J7" s="6">
        <v>9593340</v>
      </c>
      <c r="K7" s="6">
        <v>9593340</v>
      </c>
    </row>
    <row r="8" spans="1:11" ht="12.75">
      <c r="A8" s="206" t="s">
        <v>292</v>
      </c>
      <c r="B8" s="207"/>
      <c r="C8" s="207"/>
      <c r="D8" s="207"/>
      <c r="E8" s="207"/>
      <c r="F8" s="207"/>
      <c r="G8" s="207"/>
      <c r="H8" s="207"/>
      <c r="I8" s="1">
        <v>4</v>
      </c>
      <c r="J8" s="6">
        <v>43800294</v>
      </c>
      <c r="K8" s="6">
        <v>46778965</v>
      </c>
    </row>
    <row r="9" spans="1:11" ht="12.75">
      <c r="A9" s="206" t="s">
        <v>293</v>
      </c>
      <c r="B9" s="207"/>
      <c r="C9" s="207"/>
      <c r="D9" s="207"/>
      <c r="E9" s="207"/>
      <c r="F9" s="207"/>
      <c r="G9" s="207"/>
      <c r="H9" s="207"/>
      <c r="I9" s="1">
        <v>5</v>
      </c>
      <c r="J9" s="6">
        <v>4233021</v>
      </c>
      <c r="K9" s="6">
        <v>9083006</v>
      </c>
    </row>
    <row r="10" spans="1:11" ht="12.75">
      <c r="A10" s="206" t="s">
        <v>294</v>
      </c>
      <c r="B10" s="207"/>
      <c r="C10" s="207"/>
      <c r="D10" s="207"/>
      <c r="E10" s="207"/>
      <c r="F10" s="207"/>
      <c r="G10" s="207"/>
      <c r="H10" s="207"/>
      <c r="I10" s="1">
        <v>6</v>
      </c>
      <c r="J10" s="6">
        <v>533309265</v>
      </c>
      <c r="K10" s="6">
        <v>498034330</v>
      </c>
    </row>
    <row r="11" spans="1:11" ht="12.75">
      <c r="A11" s="206" t="s">
        <v>295</v>
      </c>
      <c r="B11" s="207"/>
      <c r="C11" s="207"/>
      <c r="D11" s="207"/>
      <c r="E11" s="207"/>
      <c r="F11" s="207"/>
      <c r="G11" s="207"/>
      <c r="H11" s="207"/>
      <c r="I11" s="1">
        <v>7</v>
      </c>
      <c r="J11" s="6">
        <v>0</v>
      </c>
      <c r="K11" s="6">
        <v>0</v>
      </c>
    </row>
    <row r="12" spans="1:11" ht="12.75">
      <c r="A12" s="206" t="s">
        <v>296</v>
      </c>
      <c r="B12" s="207"/>
      <c r="C12" s="207"/>
      <c r="D12" s="207"/>
      <c r="E12" s="207"/>
      <c r="F12" s="207"/>
      <c r="G12" s="207"/>
      <c r="H12" s="207"/>
      <c r="I12" s="1">
        <v>8</v>
      </c>
      <c r="J12" s="6">
        <v>0</v>
      </c>
      <c r="K12" s="6">
        <v>0</v>
      </c>
    </row>
    <row r="13" spans="1:11" ht="12.75">
      <c r="A13" s="206" t="s">
        <v>297</v>
      </c>
      <c r="B13" s="207"/>
      <c r="C13" s="207"/>
      <c r="D13" s="207"/>
      <c r="E13" s="207"/>
      <c r="F13" s="207"/>
      <c r="G13" s="207"/>
      <c r="H13" s="207"/>
      <c r="I13" s="1">
        <v>9</v>
      </c>
      <c r="J13" s="6">
        <v>0</v>
      </c>
      <c r="K13" s="6">
        <v>0</v>
      </c>
    </row>
    <row r="14" spans="1:11" ht="12.75">
      <c r="A14" s="212" t="s">
        <v>298</v>
      </c>
      <c r="B14" s="213"/>
      <c r="C14" s="213"/>
      <c r="D14" s="213"/>
      <c r="E14" s="213"/>
      <c r="F14" s="213"/>
      <c r="G14" s="213"/>
      <c r="H14" s="213"/>
      <c r="I14" s="1">
        <v>10</v>
      </c>
      <c r="J14" s="18">
        <f>SUM(J5:J13)</f>
        <v>784881844</v>
      </c>
      <c r="K14" s="18">
        <f>SUM(K5:K13)</f>
        <v>757435565</v>
      </c>
    </row>
    <row r="15" spans="1:11" ht="12.75">
      <c r="A15" s="206" t="s">
        <v>299</v>
      </c>
      <c r="B15" s="207"/>
      <c r="C15" s="207"/>
      <c r="D15" s="207"/>
      <c r="E15" s="207"/>
      <c r="F15" s="207"/>
      <c r="G15" s="207"/>
      <c r="H15" s="207"/>
      <c r="I15" s="1">
        <v>11</v>
      </c>
      <c r="J15" s="6">
        <v>0</v>
      </c>
      <c r="K15" s="6">
        <v>0</v>
      </c>
    </row>
    <row r="16" spans="1:11" ht="12.75">
      <c r="A16" s="206" t="s">
        <v>300</v>
      </c>
      <c r="B16" s="207"/>
      <c r="C16" s="207"/>
      <c r="D16" s="207"/>
      <c r="E16" s="207"/>
      <c r="F16" s="207"/>
      <c r="G16" s="207"/>
      <c r="H16" s="207"/>
      <c r="I16" s="1">
        <v>12</v>
      </c>
      <c r="J16" s="6"/>
      <c r="K16" s="6"/>
    </row>
    <row r="17" spans="1:11" ht="12.75">
      <c r="A17" s="206" t="s">
        <v>301</v>
      </c>
      <c r="B17" s="207"/>
      <c r="C17" s="207"/>
      <c r="D17" s="207"/>
      <c r="E17" s="207"/>
      <c r="F17" s="207"/>
      <c r="G17" s="207"/>
      <c r="H17" s="207"/>
      <c r="I17" s="1">
        <v>13</v>
      </c>
      <c r="J17" s="6">
        <v>0</v>
      </c>
      <c r="K17" s="6">
        <v>0</v>
      </c>
    </row>
    <row r="18" spans="1:11" ht="12.75">
      <c r="A18" s="206" t="s">
        <v>302</v>
      </c>
      <c r="B18" s="207"/>
      <c r="C18" s="207"/>
      <c r="D18" s="207"/>
      <c r="E18" s="207"/>
      <c r="F18" s="207"/>
      <c r="G18" s="207"/>
      <c r="H18" s="207"/>
      <c r="I18" s="1">
        <v>14</v>
      </c>
      <c r="J18" s="6">
        <v>0</v>
      </c>
      <c r="K18" s="6">
        <v>0</v>
      </c>
    </row>
    <row r="19" spans="1:11" ht="12.75">
      <c r="A19" s="206" t="s">
        <v>303</v>
      </c>
      <c r="B19" s="207"/>
      <c r="C19" s="207"/>
      <c r="D19" s="207"/>
      <c r="E19" s="207"/>
      <c r="F19" s="207"/>
      <c r="G19" s="207"/>
      <c r="H19" s="207"/>
      <c r="I19" s="1">
        <v>15</v>
      </c>
      <c r="J19" s="6">
        <v>0</v>
      </c>
      <c r="K19" s="6">
        <v>0</v>
      </c>
    </row>
    <row r="20" spans="1:11" ht="12.75" customHeight="1">
      <c r="A20" s="206" t="s">
        <v>304</v>
      </c>
      <c r="B20" s="207"/>
      <c r="C20" s="207"/>
      <c r="D20" s="207"/>
      <c r="E20" s="207"/>
      <c r="F20" s="207"/>
      <c r="G20" s="207"/>
      <c r="H20" s="207"/>
      <c r="I20" s="1">
        <v>16</v>
      </c>
      <c r="J20" s="6">
        <v>12806335</v>
      </c>
      <c r="K20" s="6">
        <v>10365908</v>
      </c>
    </row>
    <row r="21" spans="1:11" ht="12.75">
      <c r="A21" s="212" t="s">
        <v>305</v>
      </c>
      <c r="B21" s="213"/>
      <c r="C21" s="213"/>
      <c r="D21" s="213"/>
      <c r="E21" s="213"/>
      <c r="F21" s="213"/>
      <c r="G21" s="213"/>
      <c r="H21" s="213"/>
      <c r="I21" s="1">
        <v>17</v>
      </c>
      <c r="J21" s="23">
        <f>SUM(J15:J20)</f>
        <v>12806335</v>
      </c>
      <c r="K21" s="23">
        <f>SUM(K15:K20)</f>
        <v>10365908</v>
      </c>
    </row>
    <row r="22" spans="1:11" ht="12.75">
      <c r="A22" s="235"/>
      <c r="B22" s="236"/>
      <c r="C22" s="236"/>
      <c r="D22" s="236"/>
      <c r="E22" s="236"/>
      <c r="F22" s="236"/>
      <c r="G22" s="236"/>
      <c r="H22" s="236"/>
      <c r="I22" s="274"/>
      <c r="J22" s="274"/>
      <c r="K22" s="275"/>
    </row>
    <row r="23" spans="1:11" ht="12.75">
      <c r="A23" s="285" t="s">
        <v>306</v>
      </c>
      <c r="B23" s="286"/>
      <c r="C23" s="286"/>
      <c r="D23" s="286"/>
      <c r="E23" s="286"/>
      <c r="F23" s="286"/>
      <c r="G23" s="286"/>
      <c r="H23" s="286"/>
      <c r="I23" s="8">
        <v>18</v>
      </c>
      <c r="J23" s="5">
        <f>J14</f>
        <v>784881844</v>
      </c>
      <c r="K23" s="5">
        <f>K14</f>
        <v>757435565</v>
      </c>
    </row>
    <row r="24" spans="1:11" ht="17.25" customHeight="1">
      <c r="A24" s="227" t="s">
        <v>307</v>
      </c>
      <c r="B24" s="228"/>
      <c r="C24" s="228"/>
      <c r="D24" s="228"/>
      <c r="E24" s="228"/>
      <c r="F24" s="228"/>
      <c r="G24" s="228"/>
      <c r="H24" s="228"/>
      <c r="I24" s="4">
        <v>19</v>
      </c>
      <c r="J24" s="23">
        <f>J20</f>
        <v>12806335</v>
      </c>
      <c r="K24" s="23">
        <f>K20</f>
        <v>10365908</v>
      </c>
    </row>
    <row r="25" spans="1:11" ht="30" customHeight="1">
      <c r="A25" s="283" t="s">
        <v>308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0:11" ht="12.75">
      <c r="J26" s="60"/>
      <c r="K26" s="60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13" sqref="D13"/>
    </sheetView>
  </sheetViews>
  <sheetFormatPr defaultColWidth="8.8515625" defaultRowHeight="12.75"/>
  <cols>
    <col min="1" max="11" width="8.8515625" style="130" customWidth="1"/>
    <col min="12" max="12" width="9.00390625" style="130" bestFit="1" customWidth="1"/>
    <col min="13" max="16384" width="8.8515625" style="130" customWidth="1"/>
  </cols>
  <sheetData>
    <row r="1" spans="1:10" ht="15.75">
      <c r="A1" s="293" t="s">
        <v>309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ht="45" customHeight="1">
      <c r="A3" s="294" t="s">
        <v>310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49.5" customHeight="1">
      <c r="A4" s="294" t="s">
        <v>311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92.25" customHeight="1">
      <c r="A5" s="294" t="s">
        <v>312</v>
      </c>
      <c r="B5" s="295"/>
      <c r="C5" s="295"/>
      <c r="D5" s="295"/>
      <c r="E5" s="295"/>
      <c r="F5" s="295"/>
      <c r="G5" s="295"/>
      <c r="H5" s="295"/>
      <c r="I5" s="295"/>
      <c r="J5" s="295"/>
    </row>
  </sheetData>
  <sheetProtection/>
  <mergeCells count="4">
    <mergeCell ref="A1:J1"/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Božena Čogelja Magazin</cp:lastModifiedBy>
  <cp:lastPrinted>2019-02-20T14:46:42Z</cp:lastPrinted>
  <dcterms:created xsi:type="dcterms:W3CDTF">2008-10-17T11:51:54Z</dcterms:created>
  <dcterms:modified xsi:type="dcterms:W3CDTF">2019-02-20T14:47:33Z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