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'Bilješke'!$A$1:$J$7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<sst xmlns="http://schemas.openxmlformats.org/spreadsheetml/2006/main" count="351" uniqueCount="316">
  <si>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</si>
  <si>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</si>
  <si>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</si>
  <si>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</si>
  <si>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</si>
  <si>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</si>
  <si>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</si>
  <si>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</si>
  <si>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</si>
  <si>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</si>
  <si>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</si>
  <si>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</si>
  <si>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</si>
  <si>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</si>
  <si>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</si>
  <si>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</si>
  <si>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</si>
  <si>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</si>
  <si>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</si>
  <si>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</si>
  <si>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</si>
  <si>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</si>
  <si>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</si>
  <si>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</si>
  <si>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</si>
  <si>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</si>
  <si>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</si>
  <si>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</si>
  <si>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</si>
  <si>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</si>
  <si>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</si>
  <si>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</si>
  <si>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</si>
  <si>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</si>
  <si>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</si>
  <si>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</si>
  <si>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</si>
  <si>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</si>
  <si>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</si>
  <si>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</si>
  <si>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</si>
  <si>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</si>
  <si>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</si>
  <si>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</si>
  <si>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</si>
  <si>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</si>
  <si>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</si>
  <si>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</si>
  <si>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</si>
  <si>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</si>
  <si>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</si>
  <si>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</si>
  <si>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</si>
  <si>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</si>
  <si>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</si>
  <si>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</si>
  <si>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</si>
  <si>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</si>
  <si>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</si>
  <si>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</si>
  <si>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</si>
  <si>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</si>
  <si>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</si>
  <si>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</si>
  <si>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</si>
  <si>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</si>
  <si>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</si>
  <si>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</si>
  <si>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</si>
  <si>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</si>
  <si>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</si>
  <si>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</si>
  <si>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</si>
  <si>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</si>
  <si>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</si>
  <si>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</si>
  <si>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</si>
  <si>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</si>
  <si>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</si>
  <si>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</si>
  <si>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</si>
  <si>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</si>
  <si>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</si>
  <si>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</si>
  <si>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</si>
  <si>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</si>
  <si>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</si>
  <si>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</si>
  <si>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</si>
  <si>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</si>
  <si>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</si>
  <si>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</si>
  <si>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</si>
  <si>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</si>
  <si>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</si>
  <si>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</si>
  <si>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</si>
  <si>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</si>
  <si>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</si>
  <si>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</si>
  <si>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</si>
  <si>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</si>
  <si>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</si>
  <si>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</si>
  <si>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</si>
  <si>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</si>
  <si>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</si>
  <si>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</si>
  <si>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</si>
  <si>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</si>
  <si>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</si>
  <si>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</si>
  <si>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</si>
  <si>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</si>
  <si>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</si>
  <si>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</si>
  <si>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</si>
  <si>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</si>
  <si>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</si>
  <si>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</si>
  <si>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</si>
  <si>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</si>
  <si>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</si>
  <si>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</si>
  <si>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</si>
  <si>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</si>
  <si>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</si>
  <si>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</si>
  <si>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</si>
  <si>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</si>
  <si>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</si>
  <si>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</si>
  <si>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</si>
  <si>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</si>
  <si>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</si>
  <si>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</si>
  <si>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</si>
  <si>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</si>
  <si>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</si>
  <si>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</si>
  <si>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</si>
  <si>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</si>
  <si>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</si>
  <si>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</si>
  <si>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</si>
  <si>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</si>
  <si>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</si>
  <si>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</si>
  <si>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</si>
  <si>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</si>
  <si>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</si>
  <si>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</si>
  <si>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</si>
  <si>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</si>
  <si>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</si>
  <si>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</si>
  <si>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</si>
  <si>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</si>
  <si>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</si>
  <si>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</si>
  <si>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</si>
  <si>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</si>
  <si>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</si>
  <si>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</si>
  <si>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</si>
  <si>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</si>
  <si>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</si>
  <si>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</si>
  <si>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</si>
  <si>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</si>
  <si>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</si>
  <si>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</si>
  <si>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</si>
  <si>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</si>
  <si>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</si>
  <si>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</si>
  <si>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</si>
  <si>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</si>
  <si>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</si>
  <si>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</si>
  <si>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</si>
  <si>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</si>
  <si>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</si>
  <si>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</si>
  <si>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</si>
  <si>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</si>
  <si>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</si>
  <si>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</si>
  <si>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</si>
  <si>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</si>
  <si>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</si>
  <si>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</si>
  <si>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</si>
  <si>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</si>
  <si>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</si>
  <si>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</si>
  <si>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</si>
  <si>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</si>
  <si>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</si>
  <si>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</si>
  <si>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</si>
  <si>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</si>
  <si>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</si>
  <si>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</si>
  <si>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</si>
  <si>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</si>
  <si>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</si>
  <si>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</si>
  <si>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</si>
  <si>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</si>
  <si>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</si>
  <si>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</si>
  <si>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</si>
  <si>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</si>
  <si>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</si>
  <si>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</si>
  <si>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</si>
  <si>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</si>
  <si>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</si>
  <si>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</si>
  <si>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</si>
  <si>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</si>
  <si>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</si>
  <si>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</si>
  <si>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</si>
  <si>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</si>
  <si>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</si>
  <si>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</si>
  <si>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</si>
  <si>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</si>
  <si>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</si>
  <si>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</si>
  <si>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</si>
  <si>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</si>
  <si>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</si>
  <si>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</si>
  <si>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</si>
  <si>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</si>
  <si>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</si>
  <si>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</si>
  <si>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</si>
  <si>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</si>
  <si>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</si>
  <si>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</si>
  <si>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</si>
  <si>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</si>
  <si>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</si>
  <si>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</si>
  <si>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</si>
  <si>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</si>
  <si>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</si>
  <si>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</si>
  <si>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</si>
  <si>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</si>
  <si>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</si>
  <si>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</si>
  <si>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</si>
  <si>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</si>
  <si>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</si>
  <si>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</si>
  <si>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</si>
  <si>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</si>
  <si>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</si>
  <si>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</si>
  <si>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</si>
  <si>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</si>
  <si>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</si>
  <si>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</si>
  <si>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</si>
  <si>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</si>
  <si>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</si>
  <si>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</si>
  <si>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</si>
  <si>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</si>
  <si>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</si>
  <si>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</si>
  <si>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</si>
  <si>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</si>
  <si>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</si>
  <si>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</si>
  <si>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</si>
  <si>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Hotelsko naselje Solaris b.b.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</si>
  <si>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</si>
  <si>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</si>
  <si>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</si>
  <si>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</si>
  <si>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</si>
  <si>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</si>
  <si>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</si>
  <si>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</si>
  <si>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</si>
  <si>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</si>
  <si>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</si>
  <si>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</si>
  <si>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</si>
  <si>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</si>
  <si>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t>Tromjesečni financijski izvještaj poduzetnika TFI-POD (konsolidirano)</t>
  </si>
  <si>
    <t>KONSOLIDIRANA BILANCA (Grupa Solaris)</t>
  </si>
  <si>
    <t>KONSOLIDIRANI IZVJEŠTAJ O NOVČANOM TIJEKU - Indirektna metoda</t>
  </si>
  <si>
    <t>16. Ostale promjene kapitala (manjinski interes)</t>
  </si>
  <si>
    <t>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</si>
  <si>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Podjela dionica u izvještajnom razdoblju nije bilo.</t>
  </si>
  <si>
    <t>U izvještajnom razdoblju nije bilo promjena računovodstvenih politika, osim što su računovodstvene politike Vranjica d.d. usklađene sa računovodstvenim politikama društva Solaris d.d.</t>
  </si>
  <si>
    <t>KONSOLIDIRANI IZVJEŠTAJ O PROMJENAMA KAPITALA</t>
  </si>
  <si>
    <t>KONSOLIDIRANI RAČUN DOBITI I GUBITKA (Grupa Solaris)</t>
  </si>
  <si>
    <t>SOLARIS d.d.</t>
  </si>
  <si>
    <t>VRANJICA BELVEDERE d.d.</t>
  </si>
  <si>
    <t>SEGET VRANJICA</t>
  </si>
  <si>
    <t>00302325</t>
  </si>
  <si>
    <t>30.06.2018.</t>
  </si>
  <si>
    <t>roko.antonina@amadriapark.com</t>
  </si>
  <si>
    <t>stanje na dan 30.06.2018.</t>
  </si>
  <si>
    <t>u razdoblju 01.01.2018. do 30.06.2018.</t>
  </si>
  <si>
    <t>Bilješke uz financijske izvještaje (za razdoblje 01.01. - 30.06.2018.)</t>
  </si>
  <si>
    <t>Solaris d.d. je u drugoj polovici 2014. godine, temeljem predstečajne nagodbe društva Vranjica Belvedere d.d., izvršio dokapitalizaciju društva Vranjica Belvedere d.d. i time stekao udio u društvu.
Sredinom 2015., 2016. i 2017. godine, u skladu sa predstečajnom nagodbom, od strane Solaris-a d.d. izvršena je daljnja dokapitalizacija društva Vranjica Belvedere d.d. čime je povećan udio Solaris-a d.d. na 72,36%, a koliko ima i na dan 30.06.2018. godine.</t>
  </si>
  <si>
    <r>
      <t xml:space="preserve">Grupu Solaris čine:
</t>
    </r>
    <r>
      <rPr>
        <b/>
        <sz val="10"/>
        <rFont val="Arial"/>
        <family val="2"/>
      </rPr>
      <t>SOLARIS d.d. ŠIBENIK
VRANJICA BELVEDERE d.d. SEGET VRANJICA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</si>
</sst>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1" borderId="8" applyNumberFormat="0" applyAlignment="0" applyProtection="0"/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0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2" fillId="0" borderId="20" xfId="51" applyFont="1" applyFill="1" applyBorder="1" applyAlignment="1" applyProtection="1">
      <alignment horizontal="right" vertical="center"/>
      <protection hidden="1" locked="0"/>
    </xf>
    <xf numFmtId="49" fontId="2" fillId="0" borderId="20" xfId="51" applyNumberFormat="1" applyFont="1" applyBorder="1" applyAlignment="1" applyProtection="1">
      <alignment horizontal="center" vertical="center"/>
      <protection hidden="1" locked="0"/>
    </xf>
    <xf numFmtId="0" fontId="2" fillId="0" borderId="21" xfId="51" applyFont="1" applyBorder="1" applyAlignment="1" applyProtection="1">
      <alignment vertical="center"/>
      <protection hidden="1"/>
    </xf>
    <xf numFmtId="14" fontId="2" fillId="0" borderId="18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7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>
      <alignment wrapText="1"/>
      <protection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2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0" xfId="51" applyFont="1" applyBorder="1" applyAlignment="1" applyProtection="1">
      <alignment horizontal="left" vertical="top" wrapText="1"/>
      <protection hidden="1"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0" xfId="51" applyFont="1" applyBorder="1" applyAlignment="1" applyProtection="1">
      <alignment horizontal="left" vertical="top" indent="2"/>
      <protection hidden="1"/>
    </xf>
    <xf numFmtId="0" fontId="3" fillId="0" borderId="20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0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20" xfId="56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20" xfId="56" applyFont="1" applyBorder="1" applyAlignment="1">
      <alignment/>
      <protection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0" xfId="51" applyFont="1" applyBorder="1" applyAlignment="1" applyProtection="1">
      <alignment horizontal="right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3" fillId="0" borderId="28" xfId="51" applyFont="1" applyFill="1" applyBorder="1" applyAlignment="1">
      <alignment horizontal="left" vertical="center"/>
      <protection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0" xfId="51" applyFont="1" applyFill="1" applyBorder="1" applyAlignment="1" applyProtection="1">
      <alignment horizontal="left" vertical="center" wrapText="1"/>
      <protection hidden="1"/>
    </xf>
    <xf numFmtId="0" fontId="10" fillId="0" borderId="21" xfId="51" applyFont="1" applyBorder="1" applyAlignment="1" applyProtection="1">
      <alignment horizontal="center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10" fillId="0" borderId="20" xfId="51" applyFont="1" applyBorder="1" applyAlignment="1" applyProtection="1">
      <alignment horizontal="center" vertical="center" wrapText="1"/>
      <protection hidden="1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2" fillId="0" borderId="26" xfId="51" applyFont="1" applyFill="1" applyBorder="1" applyAlignment="1" applyProtection="1">
      <alignment horizontal="center" vertical="center"/>
      <protection hidden="1" locked="0"/>
    </xf>
    <xf numFmtId="0" fontId="3" fillId="0" borderId="27" xfId="51" applyFont="1" applyFill="1" applyBorder="1" applyAlignment="1">
      <alignment horizontal="center"/>
      <protection/>
    </xf>
    <xf numFmtId="0" fontId="13" fillId="0" borderId="26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0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9" fillId="0" borderId="30" xfId="51" applyFont="1" applyBorder="1" applyAlignment="1">
      <alignment/>
      <protection/>
    </xf>
    <xf numFmtId="0" fontId="9" fillId="0" borderId="2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20" xfId="56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3" fillId="0" borderId="20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0" fontId="2" fillId="0" borderId="0" xfId="56" applyFont="1" applyBorder="1" applyAlignment="1" applyProtection="1">
      <alignment horizontal="left"/>
      <protection hidden="1"/>
    </xf>
    <xf numFmtId="0" fontId="7" fillId="0" borderId="0" xfId="56" applyFont="1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" fontId="2" fillId="0" borderId="17" xfId="51" applyNumberFormat="1" applyFont="1" applyFill="1" applyBorder="1" applyAlignment="1" applyProtection="1">
      <alignment horizontal="right" vertical="center"/>
      <protection hidden="1" locked="0"/>
    </xf>
    <xf numFmtId="49" fontId="13" fillId="0" borderId="26" xfId="35" applyNumberFormat="1" applyFont="1" applyFill="1" applyBorder="1" applyAlignment="1" applyProtection="1">
      <alignment horizontal="left" vertical="center"/>
      <protection hidden="1" locked="0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9" fillId="0" borderId="0" xfId="56" applyFont="1" applyAlignment="1">
      <alignment/>
      <protection/>
    </xf>
    <xf numFmtId="0" fontId="0" fillId="0" borderId="0" xfId="56" applyFont="1">
      <alignment vertical="top"/>
      <protection/>
    </xf>
    <xf numFmtId="0" fontId="0" fillId="0" borderId="0" xfId="56" applyFont="1" applyBorder="1" applyAlignment="1">
      <alignment horizontal="left" wrapText="1"/>
      <protection/>
    </xf>
    <xf numFmtId="0" fontId="13" fillId="0" borderId="0" xfId="56" applyFont="1" applyBorder="1" applyAlignment="1">
      <alignment horizontal="left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amadriapark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P27" sqref="P27"/>
    </sheetView>
  </sheetViews>
  <sheetFormatPr defaultColWidth="9.140625" defaultRowHeight="12.75"/>
  <cols>
    <col min="1" max="1" width="9.140625" style="81" customWidth="1"/>
    <col min="2" max="2" width="13.00390625" style="81" customWidth="1"/>
    <col min="3" max="6" width="9.140625" style="81" customWidth="1"/>
    <col min="7" max="7" width="15.140625" style="81" customWidth="1"/>
    <col min="8" max="8" width="19.28125" style="81" customWidth="1"/>
    <col min="9" max="9" width="14.421875" style="81" customWidth="1"/>
    <col min="10" max="16384" width="9.140625" style="81" customWidth="1"/>
  </cols>
  <sheetData>
    <row r="1" spans="1:12" ht="15.75">
      <c r="A1" s="171" t="s">
        <v>209</v>
      </c>
      <c r="B1" s="172"/>
      <c r="C1" s="172"/>
      <c r="D1" s="78"/>
      <c r="E1" s="78"/>
      <c r="F1" s="78"/>
      <c r="G1" s="78"/>
      <c r="H1" s="78"/>
      <c r="I1" s="79"/>
      <c r="J1" s="80"/>
      <c r="K1" s="80"/>
      <c r="L1" s="80"/>
    </row>
    <row r="2" spans="1:12" ht="12.75">
      <c r="A2" s="137" t="s">
        <v>210</v>
      </c>
      <c r="B2" s="138"/>
      <c r="C2" s="138"/>
      <c r="D2" s="139"/>
      <c r="E2" s="39" t="s">
        <v>276</v>
      </c>
      <c r="F2" s="82"/>
      <c r="G2" s="10" t="s">
        <v>211</v>
      </c>
      <c r="H2" s="39" t="s">
        <v>309</v>
      </c>
      <c r="I2" s="33"/>
      <c r="J2" s="80"/>
      <c r="K2" s="80"/>
      <c r="L2" s="80"/>
    </row>
    <row r="3" spans="1:12" ht="12.75">
      <c r="A3" s="34"/>
      <c r="B3" s="11"/>
      <c r="C3" s="11"/>
      <c r="D3" s="11"/>
      <c r="E3" s="12"/>
      <c r="F3" s="12"/>
      <c r="G3" s="11"/>
      <c r="H3" s="11"/>
      <c r="I3" s="83"/>
      <c r="J3" s="80"/>
      <c r="K3" s="80"/>
      <c r="L3" s="80"/>
    </row>
    <row r="4" spans="1:12" ht="15">
      <c r="A4" s="140" t="s">
        <v>296</v>
      </c>
      <c r="B4" s="141"/>
      <c r="C4" s="141"/>
      <c r="D4" s="141"/>
      <c r="E4" s="141"/>
      <c r="F4" s="141"/>
      <c r="G4" s="141"/>
      <c r="H4" s="141"/>
      <c r="I4" s="142"/>
      <c r="J4" s="80"/>
      <c r="K4" s="80"/>
      <c r="L4" s="80"/>
    </row>
    <row r="5" spans="1:12" ht="12.75">
      <c r="A5" s="84"/>
      <c r="B5" s="17"/>
      <c r="C5" s="17"/>
      <c r="D5" s="17"/>
      <c r="E5" s="13"/>
      <c r="F5" s="35"/>
      <c r="G5" s="14"/>
      <c r="H5" s="15"/>
      <c r="I5" s="85"/>
      <c r="J5" s="80"/>
      <c r="K5" s="80"/>
      <c r="L5" s="80"/>
    </row>
    <row r="6" spans="1:12" ht="12.75">
      <c r="A6" s="132" t="s">
        <v>212</v>
      </c>
      <c r="B6" s="133"/>
      <c r="C6" s="143" t="s">
        <v>277</v>
      </c>
      <c r="D6" s="144"/>
      <c r="E6" s="86"/>
      <c r="F6" s="86"/>
      <c r="G6" s="86"/>
      <c r="H6" s="86"/>
      <c r="I6" s="87"/>
      <c r="J6" s="80"/>
      <c r="K6" s="80"/>
      <c r="L6" s="80"/>
    </row>
    <row r="7" spans="1:12" ht="12.75">
      <c r="A7" s="88"/>
      <c r="B7" s="89"/>
      <c r="C7" s="17"/>
      <c r="D7" s="17"/>
      <c r="E7" s="86"/>
      <c r="F7" s="86"/>
      <c r="G7" s="86"/>
      <c r="H7" s="86"/>
      <c r="I7" s="87"/>
      <c r="J7" s="80"/>
      <c r="K7" s="80"/>
      <c r="L7" s="80"/>
    </row>
    <row r="8" spans="1:12" ht="12.75">
      <c r="A8" s="145" t="s">
        <v>213</v>
      </c>
      <c r="B8" s="146"/>
      <c r="C8" s="143" t="s">
        <v>292</v>
      </c>
      <c r="D8" s="144"/>
      <c r="E8" s="86"/>
      <c r="F8" s="86"/>
      <c r="G8" s="86"/>
      <c r="H8" s="86"/>
      <c r="I8" s="90"/>
      <c r="J8" s="80"/>
      <c r="K8" s="80"/>
      <c r="L8" s="80"/>
    </row>
    <row r="9" spans="1:12" ht="12.75">
      <c r="A9" s="91"/>
      <c r="B9" s="92"/>
      <c r="C9" s="93"/>
      <c r="D9" s="94"/>
      <c r="E9" s="17"/>
      <c r="F9" s="17"/>
      <c r="G9" s="17"/>
      <c r="H9" s="17"/>
      <c r="I9" s="90"/>
      <c r="J9" s="80"/>
      <c r="K9" s="80"/>
      <c r="L9" s="80"/>
    </row>
    <row r="10" spans="1:12" ht="12.75">
      <c r="A10" s="147" t="s">
        <v>214</v>
      </c>
      <c r="B10" s="148"/>
      <c r="C10" s="143" t="s">
        <v>278</v>
      </c>
      <c r="D10" s="144"/>
      <c r="E10" s="17"/>
      <c r="F10" s="17"/>
      <c r="G10" s="17"/>
      <c r="H10" s="17"/>
      <c r="I10" s="90"/>
      <c r="J10" s="80"/>
      <c r="K10" s="80"/>
      <c r="L10" s="80"/>
    </row>
    <row r="11" spans="1:12" ht="12.75">
      <c r="A11" s="149"/>
      <c r="B11" s="148"/>
      <c r="C11" s="17"/>
      <c r="D11" s="17"/>
      <c r="E11" s="17"/>
      <c r="F11" s="17"/>
      <c r="G11" s="17"/>
      <c r="H11" s="17"/>
      <c r="I11" s="90"/>
      <c r="J11" s="80"/>
      <c r="K11" s="80"/>
      <c r="L11" s="80"/>
    </row>
    <row r="12" spans="1:12" ht="12.75">
      <c r="A12" s="132" t="s">
        <v>215</v>
      </c>
      <c r="B12" s="133"/>
      <c r="C12" s="134" t="s">
        <v>279</v>
      </c>
      <c r="D12" s="135"/>
      <c r="E12" s="135"/>
      <c r="F12" s="135"/>
      <c r="G12" s="135"/>
      <c r="H12" s="135"/>
      <c r="I12" s="136"/>
      <c r="J12" s="80"/>
      <c r="K12" s="80"/>
      <c r="L12" s="80"/>
    </row>
    <row r="13" spans="1:12" ht="12.75">
      <c r="A13" s="88"/>
      <c r="B13" s="89"/>
      <c r="C13" s="95"/>
      <c r="D13" s="17"/>
      <c r="E13" s="17"/>
      <c r="F13" s="17"/>
      <c r="G13" s="17"/>
      <c r="H13" s="17"/>
      <c r="I13" s="90"/>
      <c r="J13" s="80"/>
      <c r="K13" s="80"/>
      <c r="L13" s="80"/>
    </row>
    <row r="14" spans="1:12" ht="12.75">
      <c r="A14" s="132" t="s">
        <v>216</v>
      </c>
      <c r="B14" s="133"/>
      <c r="C14" s="150">
        <v>22000</v>
      </c>
      <c r="D14" s="151"/>
      <c r="E14" s="17"/>
      <c r="F14" s="134" t="s">
        <v>280</v>
      </c>
      <c r="G14" s="135"/>
      <c r="H14" s="135"/>
      <c r="I14" s="136"/>
      <c r="J14" s="80"/>
      <c r="K14" s="80"/>
      <c r="L14" s="80"/>
    </row>
    <row r="15" spans="1:12" ht="12.75">
      <c r="A15" s="88"/>
      <c r="B15" s="89"/>
      <c r="C15" s="17"/>
      <c r="D15" s="17"/>
      <c r="E15" s="17"/>
      <c r="F15" s="17"/>
      <c r="G15" s="17"/>
      <c r="H15" s="17"/>
      <c r="I15" s="90"/>
      <c r="J15" s="80"/>
      <c r="K15" s="80"/>
      <c r="L15" s="80"/>
    </row>
    <row r="16" spans="1:12" ht="12.75">
      <c r="A16" s="132" t="s">
        <v>217</v>
      </c>
      <c r="B16" s="133"/>
      <c r="C16" s="134" t="s">
        <v>281</v>
      </c>
      <c r="D16" s="135"/>
      <c r="E16" s="135"/>
      <c r="F16" s="135"/>
      <c r="G16" s="135"/>
      <c r="H16" s="135"/>
      <c r="I16" s="136"/>
      <c r="J16" s="80"/>
      <c r="K16" s="80"/>
      <c r="L16" s="80"/>
    </row>
    <row r="17" spans="1:12" ht="12.75">
      <c r="A17" s="88"/>
      <c r="B17" s="89"/>
      <c r="C17" s="17"/>
      <c r="D17" s="17"/>
      <c r="E17" s="17"/>
      <c r="F17" s="17"/>
      <c r="G17" s="17"/>
      <c r="H17" s="17"/>
      <c r="I17" s="90"/>
      <c r="J17" s="80"/>
      <c r="K17" s="80"/>
      <c r="L17" s="80"/>
    </row>
    <row r="18" spans="1:12" ht="12.75">
      <c r="A18" s="132" t="s">
        <v>218</v>
      </c>
      <c r="B18" s="133"/>
      <c r="C18" s="164" t="s">
        <v>282</v>
      </c>
      <c r="D18" s="165"/>
      <c r="E18" s="165"/>
      <c r="F18" s="165"/>
      <c r="G18" s="165"/>
      <c r="H18" s="165"/>
      <c r="I18" s="166"/>
      <c r="J18" s="80"/>
      <c r="K18" s="80"/>
      <c r="L18" s="80"/>
    </row>
    <row r="19" spans="1:12" ht="12.75">
      <c r="A19" s="88"/>
      <c r="B19" s="89"/>
      <c r="C19" s="95"/>
      <c r="D19" s="17"/>
      <c r="E19" s="17"/>
      <c r="F19" s="17"/>
      <c r="G19" s="17"/>
      <c r="H19" s="17"/>
      <c r="I19" s="90"/>
      <c r="J19" s="80"/>
      <c r="K19" s="80"/>
      <c r="L19" s="80"/>
    </row>
    <row r="20" spans="1:12" ht="12.75">
      <c r="A20" s="132" t="s">
        <v>219</v>
      </c>
      <c r="B20" s="133"/>
      <c r="C20" s="164" t="s">
        <v>283</v>
      </c>
      <c r="D20" s="165"/>
      <c r="E20" s="165"/>
      <c r="F20" s="165"/>
      <c r="G20" s="165"/>
      <c r="H20" s="165"/>
      <c r="I20" s="166"/>
      <c r="J20" s="80"/>
      <c r="K20" s="80"/>
      <c r="L20" s="80"/>
    </row>
    <row r="21" spans="1:12" ht="12.75">
      <c r="A21" s="88"/>
      <c r="B21" s="89"/>
      <c r="C21" s="95"/>
      <c r="D21" s="17"/>
      <c r="E21" s="17"/>
      <c r="F21" s="17"/>
      <c r="G21" s="17"/>
      <c r="H21" s="17"/>
      <c r="I21" s="90"/>
      <c r="J21" s="80"/>
      <c r="K21" s="80"/>
      <c r="L21" s="80"/>
    </row>
    <row r="22" spans="1:12" ht="12.75">
      <c r="A22" s="132" t="s">
        <v>220</v>
      </c>
      <c r="B22" s="133"/>
      <c r="C22" s="40">
        <v>444</v>
      </c>
      <c r="D22" s="134" t="s">
        <v>280</v>
      </c>
      <c r="E22" s="152"/>
      <c r="F22" s="153"/>
      <c r="G22" s="132"/>
      <c r="H22" s="170"/>
      <c r="I22" s="36"/>
      <c r="J22" s="80"/>
      <c r="K22" s="80"/>
      <c r="L22" s="80"/>
    </row>
    <row r="23" spans="1:12" ht="12.75">
      <c r="A23" s="88"/>
      <c r="B23" s="89"/>
      <c r="C23" s="17"/>
      <c r="D23" s="17"/>
      <c r="E23" s="17"/>
      <c r="F23" s="17"/>
      <c r="G23" s="17"/>
      <c r="H23" s="17"/>
      <c r="I23" s="90"/>
      <c r="J23" s="80"/>
      <c r="K23" s="80"/>
      <c r="L23" s="80"/>
    </row>
    <row r="24" spans="1:12" ht="12.75">
      <c r="A24" s="132" t="s">
        <v>221</v>
      </c>
      <c r="B24" s="133"/>
      <c r="C24" s="40">
        <v>15</v>
      </c>
      <c r="D24" s="134" t="s">
        <v>284</v>
      </c>
      <c r="E24" s="152"/>
      <c r="F24" s="152"/>
      <c r="G24" s="153"/>
      <c r="H24" s="67" t="s">
        <v>222</v>
      </c>
      <c r="I24" s="287">
        <v>1071</v>
      </c>
      <c r="J24" s="80"/>
      <c r="K24" s="80"/>
      <c r="L24" s="80"/>
    </row>
    <row r="25" spans="1:12" ht="12.75">
      <c r="A25" s="88"/>
      <c r="B25" s="89"/>
      <c r="C25" s="17"/>
      <c r="D25" s="17"/>
      <c r="E25" s="17"/>
      <c r="F25" s="17"/>
      <c r="G25" s="89"/>
      <c r="H25" s="89" t="s">
        <v>273</v>
      </c>
      <c r="I25" s="96"/>
      <c r="J25" s="80"/>
      <c r="K25" s="80"/>
      <c r="L25" s="80"/>
    </row>
    <row r="26" spans="1:12" ht="12.75">
      <c r="A26" s="132" t="s">
        <v>223</v>
      </c>
      <c r="B26" s="133"/>
      <c r="C26" s="41" t="s">
        <v>286</v>
      </c>
      <c r="D26" s="18"/>
      <c r="E26" s="97"/>
      <c r="F26" s="17"/>
      <c r="G26" s="154" t="s">
        <v>224</v>
      </c>
      <c r="H26" s="133"/>
      <c r="I26" s="42" t="s">
        <v>285</v>
      </c>
      <c r="J26" s="80"/>
      <c r="K26" s="80"/>
      <c r="L26" s="80"/>
    </row>
    <row r="27" spans="1:12" ht="12.75">
      <c r="A27" s="88"/>
      <c r="B27" s="89"/>
      <c r="C27" s="17"/>
      <c r="D27" s="17"/>
      <c r="E27" s="17"/>
      <c r="F27" s="17"/>
      <c r="G27" s="17"/>
      <c r="H27" s="17"/>
      <c r="I27" s="98"/>
      <c r="J27" s="80"/>
      <c r="K27" s="80"/>
      <c r="L27" s="80"/>
    </row>
    <row r="28" spans="1:12" ht="12.75">
      <c r="A28" s="155" t="s">
        <v>225</v>
      </c>
      <c r="B28" s="156"/>
      <c r="C28" s="157"/>
      <c r="D28" s="157"/>
      <c r="E28" s="156" t="s">
        <v>226</v>
      </c>
      <c r="F28" s="158"/>
      <c r="G28" s="158"/>
      <c r="H28" s="157" t="s">
        <v>227</v>
      </c>
      <c r="I28" s="169"/>
      <c r="J28" s="80"/>
      <c r="K28" s="80"/>
      <c r="L28" s="80"/>
    </row>
    <row r="29" spans="1:12" ht="12.75">
      <c r="A29" s="99"/>
      <c r="B29" s="97"/>
      <c r="C29" s="97"/>
      <c r="D29" s="94"/>
      <c r="E29" s="17"/>
      <c r="F29" s="17"/>
      <c r="G29" s="17"/>
      <c r="H29" s="100"/>
      <c r="I29" s="98"/>
      <c r="J29" s="80"/>
      <c r="K29" s="80"/>
      <c r="L29" s="80"/>
    </row>
    <row r="30" spans="1:12" ht="12.75">
      <c r="A30" s="159" t="s">
        <v>305</v>
      </c>
      <c r="B30" s="160"/>
      <c r="C30" s="160"/>
      <c r="D30" s="161"/>
      <c r="E30" s="162" t="s">
        <v>280</v>
      </c>
      <c r="F30" s="163"/>
      <c r="G30" s="163"/>
      <c r="H30" s="143" t="s">
        <v>277</v>
      </c>
      <c r="I30" s="144"/>
      <c r="J30" s="80"/>
      <c r="K30" s="80"/>
      <c r="L30" s="80"/>
    </row>
    <row r="31" spans="1:12" ht="12.75">
      <c r="A31" s="88"/>
      <c r="B31" s="89"/>
      <c r="C31" s="95"/>
      <c r="D31" s="167"/>
      <c r="E31" s="167"/>
      <c r="F31" s="167"/>
      <c r="G31" s="168"/>
      <c r="H31" s="17"/>
      <c r="I31" s="102"/>
      <c r="J31" s="80"/>
      <c r="K31" s="80"/>
      <c r="L31" s="80"/>
    </row>
    <row r="32" spans="1:12" ht="12.75">
      <c r="A32" s="159" t="s">
        <v>306</v>
      </c>
      <c r="B32" s="160"/>
      <c r="C32" s="160"/>
      <c r="D32" s="161"/>
      <c r="E32" s="162" t="s">
        <v>307</v>
      </c>
      <c r="F32" s="163"/>
      <c r="G32" s="163"/>
      <c r="H32" s="143" t="s">
        <v>308</v>
      </c>
      <c r="I32" s="144"/>
      <c r="J32" s="80"/>
      <c r="K32" s="80"/>
      <c r="L32" s="80"/>
    </row>
    <row r="33" spans="1:12" ht="12.75">
      <c r="A33" s="88"/>
      <c r="B33" s="89"/>
      <c r="C33" s="95"/>
      <c r="D33" s="101"/>
      <c r="E33" s="101"/>
      <c r="F33" s="101"/>
      <c r="G33" s="86"/>
      <c r="H33" s="17"/>
      <c r="I33" s="103"/>
      <c r="J33" s="80"/>
      <c r="K33" s="80"/>
      <c r="L33" s="80"/>
    </row>
    <row r="34" spans="1:12" ht="12.75">
      <c r="A34" s="159"/>
      <c r="B34" s="160"/>
      <c r="C34" s="160"/>
      <c r="D34" s="161"/>
      <c r="E34" s="159"/>
      <c r="F34" s="160"/>
      <c r="G34" s="160"/>
      <c r="H34" s="143"/>
      <c r="I34" s="144"/>
      <c r="J34" s="80"/>
      <c r="K34" s="80"/>
      <c r="L34" s="80"/>
    </row>
    <row r="35" spans="1:12" ht="12.75">
      <c r="A35" s="88"/>
      <c r="B35" s="89"/>
      <c r="C35" s="95"/>
      <c r="D35" s="101"/>
      <c r="E35" s="101"/>
      <c r="F35" s="101"/>
      <c r="G35" s="86"/>
      <c r="H35" s="17"/>
      <c r="I35" s="103"/>
      <c r="J35" s="80"/>
      <c r="K35" s="80"/>
      <c r="L35" s="80"/>
    </row>
    <row r="36" spans="1:12" ht="12.75">
      <c r="A36" s="159"/>
      <c r="B36" s="160"/>
      <c r="C36" s="160"/>
      <c r="D36" s="161"/>
      <c r="E36" s="159"/>
      <c r="F36" s="160"/>
      <c r="G36" s="160"/>
      <c r="H36" s="143"/>
      <c r="I36" s="144"/>
      <c r="J36" s="80"/>
      <c r="K36" s="80"/>
      <c r="L36" s="80"/>
    </row>
    <row r="37" spans="1:12" ht="12.75">
      <c r="A37" s="104"/>
      <c r="B37" s="105"/>
      <c r="C37" s="173"/>
      <c r="D37" s="174"/>
      <c r="E37" s="17"/>
      <c r="F37" s="173"/>
      <c r="G37" s="174"/>
      <c r="H37" s="17"/>
      <c r="I37" s="90"/>
      <c r="J37" s="80"/>
      <c r="K37" s="80"/>
      <c r="L37" s="80"/>
    </row>
    <row r="38" spans="1:12" ht="12.75">
      <c r="A38" s="159"/>
      <c r="B38" s="160"/>
      <c r="C38" s="160"/>
      <c r="D38" s="161"/>
      <c r="E38" s="159"/>
      <c r="F38" s="160"/>
      <c r="G38" s="160"/>
      <c r="H38" s="143"/>
      <c r="I38" s="144"/>
      <c r="J38" s="80"/>
      <c r="K38" s="80"/>
      <c r="L38" s="80"/>
    </row>
    <row r="39" spans="1:12" ht="12.75">
      <c r="A39" s="104"/>
      <c r="B39" s="105"/>
      <c r="C39" s="106"/>
      <c r="D39" s="107"/>
      <c r="E39" s="17"/>
      <c r="F39" s="106"/>
      <c r="G39" s="107"/>
      <c r="H39" s="17"/>
      <c r="I39" s="90"/>
      <c r="J39" s="80"/>
      <c r="K39" s="80"/>
      <c r="L39" s="80"/>
    </row>
    <row r="40" spans="1:12" ht="12.75">
      <c r="A40" s="159"/>
      <c r="B40" s="160"/>
      <c r="C40" s="160"/>
      <c r="D40" s="161"/>
      <c r="E40" s="159"/>
      <c r="F40" s="160"/>
      <c r="G40" s="160"/>
      <c r="H40" s="143"/>
      <c r="I40" s="144"/>
      <c r="J40" s="80"/>
      <c r="K40" s="80"/>
      <c r="L40" s="80"/>
    </row>
    <row r="41" spans="1:12" ht="12.75">
      <c r="A41" s="43"/>
      <c r="B41" s="97"/>
      <c r="C41" s="97"/>
      <c r="D41" s="97"/>
      <c r="E41" s="16"/>
      <c r="F41" s="108"/>
      <c r="G41" s="108"/>
      <c r="H41" s="44"/>
      <c r="I41" s="37"/>
      <c r="J41" s="80"/>
      <c r="K41" s="80"/>
      <c r="L41" s="80"/>
    </row>
    <row r="42" spans="1:12" ht="12.75">
      <c r="A42" s="104"/>
      <c r="B42" s="105"/>
      <c r="C42" s="106"/>
      <c r="D42" s="107"/>
      <c r="E42" s="17"/>
      <c r="F42" s="106"/>
      <c r="G42" s="107"/>
      <c r="H42" s="17"/>
      <c r="I42" s="90"/>
      <c r="J42" s="80"/>
      <c r="K42" s="80"/>
      <c r="L42" s="80"/>
    </row>
    <row r="43" spans="1:12" ht="12.75">
      <c r="A43" s="109"/>
      <c r="B43" s="110"/>
      <c r="C43" s="110"/>
      <c r="D43" s="93"/>
      <c r="E43" s="93"/>
      <c r="F43" s="110"/>
      <c r="G43" s="93"/>
      <c r="H43" s="93"/>
      <c r="I43" s="111"/>
      <c r="J43" s="80"/>
      <c r="K43" s="80"/>
      <c r="L43" s="80"/>
    </row>
    <row r="44" spans="1:12" ht="12.75">
      <c r="A44" s="147" t="s">
        <v>228</v>
      </c>
      <c r="B44" s="182"/>
      <c r="C44" s="143"/>
      <c r="D44" s="144"/>
      <c r="E44" s="94"/>
      <c r="F44" s="134"/>
      <c r="G44" s="160"/>
      <c r="H44" s="160"/>
      <c r="I44" s="161"/>
      <c r="J44" s="80"/>
      <c r="K44" s="80"/>
      <c r="L44" s="80"/>
    </row>
    <row r="45" spans="1:12" ht="12.75">
      <c r="A45" s="104"/>
      <c r="B45" s="105"/>
      <c r="C45" s="173"/>
      <c r="D45" s="174"/>
      <c r="E45" s="17"/>
      <c r="F45" s="173"/>
      <c r="G45" s="175"/>
      <c r="H45" s="112"/>
      <c r="I45" s="113"/>
      <c r="J45" s="80"/>
      <c r="K45" s="80"/>
      <c r="L45" s="80"/>
    </row>
    <row r="46" spans="1:12" ht="12.75">
      <c r="A46" s="147" t="s">
        <v>229</v>
      </c>
      <c r="B46" s="182"/>
      <c r="C46" s="134" t="s">
        <v>287</v>
      </c>
      <c r="D46" s="184"/>
      <c r="E46" s="184"/>
      <c r="F46" s="184"/>
      <c r="G46" s="184"/>
      <c r="H46" s="184"/>
      <c r="I46" s="185"/>
      <c r="J46" s="80"/>
      <c r="K46" s="80"/>
      <c r="L46" s="80"/>
    </row>
    <row r="47" spans="1:12" ht="12.75">
      <c r="A47" s="88"/>
      <c r="B47" s="89"/>
      <c r="C47" s="95" t="s">
        <v>230</v>
      </c>
      <c r="D47" s="17"/>
      <c r="E47" s="17"/>
      <c r="F47" s="17"/>
      <c r="G47" s="17"/>
      <c r="H47" s="17"/>
      <c r="I47" s="90"/>
      <c r="J47" s="80"/>
      <c r="K47" s="80"/>
      <c r="L47" s="80"/>
    </row>
    <row r="48" spans="1:12" ht="12.75">
      <c r="A48" s="147" t="s">
        <v>231</v>
      </c>
      <c r="B48" s="182"/>
      <c r="C48" s="180" t="s">
        <v>288</v>
      </c>
      <c r="D48" s="183"/>
      <c r="E48" s="181"/>
      <c r="F48" s="17"/>
      <c r="G48" s="67" t="s">
        <v>232</v>
      </c>
      <c r="H48" s="180" t="s">
        <v>289</v>
      </c>
      <c r="I48" s="181"/>
      <c r="J48" s="80"/>
      <c r="K48" s="80"/>
      <c r="L48" s="80"/>
    </row>
    <row r="49" spans="1:12" ht="12.75">
      <c r="A49" s="88"/>
      <c r="B49" s="89"/>
      <c r="C49" s="95"/>
      <c r="D49" s="17"/>
      <c r="E49" s="17"/>
      <c r="F49" s="17"/>
      <c r="G49" s="17"/>
      <c r="H49" s="17"/>
      <c r="I49" s="90"/>
      <c r="J49" s="80"/>
      <c r="K49" s="80"/>
      <c r="L49" s="80"/>
    </row>
    <row r="50" spans="1:12" ht="12.75">
      <c r="A50" s="147" t="s">
        <v>218</v>
      </c>
      <c r="B50" s="182"/>
      <c r="C50" s="288" t="s">
        <v>310</v>
      </c>
      <c r="D50" s="183"/>
      <c r="E50" s="183"/>
      <c r="F50" s="183"/>
      <c r="G50" s="183"/>
      <c r="H50" s="183"/>
      <c r="I50" s="181"/>
      <c r="J50" s="80"/>
      <c r="K50" s="80"/>
      <c r="L50" s="80"/>
    </row>
    <row r="51" spans="1:12" ht="12.75">
      <c r="A51" s="88"/>
      <c r="B51" s="89"/>
      <c r="C51" s="17"/>
      <c r="D51" s="17"/>
      <c r="E51" s="17"/>
      <c r="F51" s="17"/>
      <c r="G51" s="17"/>
      <c r="H51" s="17"/>
      <c r="I51" s="90"/>
      <c r="J51" s="80"/>
      <c r="K51" s="80"/>
      <c r="L51" s="80"/>
    </row>
    <row r="52" spans="1:12" ht="12.75">
      <c r="A52" s="132" t="s">
        <v>233</v>
      </c>
      <c r="B52" s="133"/>
      <c r="C52" s="180" t="s">
        <v>290</v>
      </c>
      <c r="D52" s="183"/>
      <c r="E52" s="183"/>
      <c r="F52" s="183"/>
      <c r="G52" s="183"/>
      <c r="H52" s="183"/>
      <c r="I52" s="181"/>
      <c r="J52" s="80"/>
      <c r="K52" s="80"/>
      <c r="L52" s="80"/>
    </row>
    <row r="53" spans="1:12" ht="12.75">
      <c r="A53" s="114"/>
      <c r="B53" s="93"/>
      <c r="C53" s="179" t="s">
        <v>234</v>
      </c>
      <c r="D53" s="179"/>
      <c r="E53" s="179"/>
      <c r="F53" s="179"/>
      <c r="G53" s="179"/>
      <c r="H53" s="179"/>
      <c r="I53" s="116"/>
      <c r="J53" s="80"/>
      <c r="K53" s="80"/>
      <c r="L53" s="80"/>
    </row>
    <row r="54" spans="1:12" ht="12.75">
      <c r="A54" s="114"/>
      <c r="B54" s="93"/>
      <c r="C54" s="115"/>
      <c r="D54" s="115"/>
      <c r="E54" s="115"/>
      <c r="F54" s="115"/>
      <c r="G54" s="115"/>
      <c r="H54" s="115"/>
      <c r="I54" s="116"/>
      <c r="J54" s="80"/>
      <c r="K54" s="80"/>
      <c r="L54" s="80"/>
    </row>
    <row r="55" spans="1:12" ht="12.75">
      <c r="A55" s="114"/>
      <c r="B55" s="188" t="s">
        <v>235</v>
      </c>
      <c r="C55" s="189"/>
      <c r="D55" s="189"/>
      <c r="E55" s="189"/>
      <c r="F55" s="117"/>
      <c r="G55" s="117"/>
      <c r="H55" s="117"/>
      <c r="I55" s="118"/>
      <c r="J55" s="80"/>
      <c r="K55" s="80"/>
      <c r="L55" s="80"/>
    </row>
    <row r="56" spans="1:12" ht="12.75">
      <c r="A56" s="114"/>
      <c r="B56" s="176" t="s">
        <v>263</v>
      </c>
      <c r="C56" s="177"/>
      <c r="D56" s="177"/>
      <c r="E56" s="177"/>
      <c r="F56" s="177"/>
      <c r="G56" s="177"/>
      <c r="H56" s="177"/>
      <c r="I56" s="178"/>
      <c r="J56" s="80"/>
      <c r="K56" s="80"/>
      <c r="L56" s="80"/>
    </row>
    <row r="57" spans="1:12" ht="12.75">
      <c r="A57" s="114"/>
      <c r="B57" s="176" t="s">
        <v>264</v>
      </c>
      <c r="C57" s="177"/>
      <c r="D57" s="177"/>
      <c r="E57" s="177"/>
      <c r="F57" s="177"/>
      <c r="G57" s="177"/>
      <c r="H57" s="177"/>
      <c r="I57" s="118"/>
      <c r="J57" s="80"/>
      <c r="K57" s="80"/>
      <c r="L57" s="80"/>
    </row>
    <row r="58" spans="1:12" ht="12.75">
      <c r="A58" s="114"/>
      <c r="B58" s="176" t="s">
        <v>265</v>
      </c>
      <c r="C58" s="177"/>
      <c r="D58" s="177"/>
      <c r="E58" s="177"/>
      <c r="F58" s="177"/>
      <c r="G58" s="177"/>
      <c r="H58" s="177"/>
      <c r="I58" s="178"/>
      <c r="J58" s="80"/>
      <c r="K58" s="80"/>
      <c r="L58" s="80"/>
    </row>
    <row r="59" spans="1:12" ht="12.75">
      <c r="A59" s="114"/>
      <c r="B59" s="176" t="s">
        <v>266</v>
      </c>
      <c r="C59" s="177"/>
      <c r="D59" s="177"/>
      <c r="E59" s="177"/>
      <c r="F59" s="177"/>
      <c r="G59" s="177"/>
      <c r="H59" s="177"/>
      <c r="I59" s="178"/>
      <c r="J59" s="80"/>
      <c r="K59" s="80"/>
      <c r="L59" s="80"/>
    </row>
    <row r="60" spans="1:12" ht="12.75">
      <c r="A60" s="114"/>
      <c r="B60" s="119"/>
      <c r="C60" s="120"/>
      <c r="D60" s="120"/>
      <c r="E60" s="120"/>
      <c r="F60" s="120"/>
      <c r="G60" s="120"/>
      <c r="H60" s="120"/>
      <c r="I60" s="121"/>
      <c r="J60" s="80"/>
      <c r="K60" s="80"/>
      <c r="L60" s="80"/>
    </row>
    <row r="61" spans="1:12" ht="13.5" thickBot="1">
      <c r="A61" s="38" t="s">
        <v>236</v>
      </c>
      <c r="B61" s="17"/>
      <c r="C61" s="17"/>
      <c r="D61" s="17"/>
      <c r="E61" s="17"/>
      <c r="F61" s="17"/>
      <c r="G61" s="122"/>
      <c r="H61" s="123"/>
      <c r="I61" s="124"/>
      <c r="J61" s="80"/>
      <c r="K61" s="80"/>
      <c r="L61" s="80"/>
    </row>
    <row r="62" spans="1:12" ht="12.75">
      <c r="A62" s="84"/>
      <c r="B62" s="17"/>
      <c r="C62" s="17"/>
      <c r="D62" s="17"/>
      <c r="E62" s="93" t="s">
        <v>237</v>
      </c>
      <c r="F62" s="97"/>
      <c r="G62" s="190" t="s">
        <v>238</v>
      </c>
      <c r="H62" s="191"/>
      <c r="I62" s="192"/>
      <c r="J62" s="80"/>
      <c r="K62" s="80"/>
      <c r="L62" s="80"/>
    </row>
    <row r="63" spans="1:12" ht="12.75">
      <c r="A63" s="125"/>
      <c r="B63" s="126"/>
      <c r="C63" s="127"/>
      <c r="D63" s="127"/>
      <c r="E63" s="127"/>
      <c r="F63" s="127"/>
      <c r="G63" s="186"/>
      <c r="H63" s="187"/>
      <c r="I63" s="128"/>
      <c r="J63" s="80"/>
      <c r="K63" s="80"/>
      <c r="L63" s="8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G62:I62"/>
    <mergeCell ref="B59:I59"/>
    <mergeCell ref="F44:I44"/>
    <mergeCell ref="A48:B48"/>
    <mergeCell ref="C48:E48"/>
    <mergeCell ref="C46:I46"/>
    <mergeCell ref="G63:H63"/>
    <mergeCell ref="A50:B50"/>
    <mergeCell ref="C50:I50"/>
    <mergeCell ref="A52:B52"/>
    <mergeCell ref="C52:I52"/>
    <mergeCell ref="B55:E55"/>
    <mergeCell ref="B58:I58"/>
    <mergeCell ref="A40:D40"/>
    <mergeCell ref="C53:H53"/>
    <mergeCell ref="H40:I40"/>
    <mergeCell ref="A36:D36"/>
    <mergeCell ref="E36:G36"/>
    <mergeCell ref="H48:I48"/>
    <mergeCell ref="A46:B46"/>
    <mergeCell ref="A44:B44"/>
    <mergeCell ref="C44:D44"/>
    <mergeCell ref="A34:D34"/>
    <mergeCell ref="C37:D37"/>
    <mergeCell ref="F37:G37"/>
    <mergeCell ref="A38:D38"/>
    <mergeCell ref="E38:G38"/>
    <mergeCell ref="H38:I38"/>
    <mergeCell ref="H36:I36"/>
    <mergeCell ref="E34:G34"/>
    <mergeCell ref="H34:I34"/>
    <mergeCell ref="A22:B22"/>
    <mergeCell ref="D22:F22"/>
    <mergeCell ref="G22:H22"/>
    <mergeCell ref="A1:C1"/>
    <mergeCell ref="C45:D45"/>
    <mergeCell ref="F45:G45"/>
    <mergeCell ref="A30:D30"/>
    <mergeCell ref="E30:G30"/>
    <mergeCell ref="H30:I30"/>
    <mergeCell ref="E40:G40"/>
    <mergeCell ref="A24:B24"/>
    <mergeCell ref="A28:D28"/>
    <mergeCell ref="E28:G28"/>
    <mergeCell ref="A32:D32"/>
    <mergeCell ref="E32:G32"/>
    <mergeCell ref="A18:B18"/>
    <mergeCell ref="C18:I18"/>
    <mergeCell ref="D31:G31"/>
    <mergeCell ref="H28:I28"/>
    <mergeCell ref="C20:I20"/>
    <mergeCell ref="A10:B11"/>
    <mergeCell ref="C10:D10"/>
    <mergeCell ref="C12:I12"/>
    <mergeCell ref="C14:D14"/>
    <mergeCell ref="A16:B16"/>
    <mergeCell ref="H32:I32"/>
    <mergeCell ref="D24:G24"/>
    <mergeCell ref="A26:B26"/>
    <mergeCell ref="G26:H26"/>
    <mergeCell ref="A20:B20"/>
    <mergeCell ref="A14:B14"/>
    <mergeCell ref="C16:I16"/>
    <mergeCell ref="F14:I14"/>
    <mergeCell ref="A2:D2"/>
    <mergeCell ref="A4:I4"/>
    <mergeCell ref="A6:B6"/>
    <mergeCell ref="C6:D6"/>
    <mergeCell ref="A8:B8"/>
    <mergeCell ref="A12:B12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solaris.hr"/>
    <hyperlink ref="C20" r:id="rId2" display="www.solaris.hr"/>
    <hyperlink ref="C50" r:id="rId3" display="roko.antonina@amadriapark.com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SheetLayoutView="110" zoomScalePageLayoutView="0" workbookViewId="0" topLeftCell="A1">
      <pane ySplit="4" topLeftCell="A5" activePane="bottomLeft" state="frozen"/>
      <selection pane="topLeft" activeCell="A1" sqref="A1"/>
      <selection pane="bottomLeft" activeCell="O75" sqref="O75"/>
    </sheetView>
  </sheetViews>
  <sheetFormatPr defaultColWidth="9.140625" defaultRowHeight="12.75"/>
  <cols>
    <col min="1" max="7" width="9.140625" style="32" customWidth="1"/>
    <col min="8" max="8" width="4.8515625" style="32" customWidth="1"/>
    <col min="9" max="9" width="7.57421875" style="32" customWidth="1"/>
    <col min="10" max="10" width="11.28125" style="32" customWidth="1"/>
    <col min="11" max="11" width="11.00390625" style="32" customWidth="1"/>
    <col min="12" max="12" width="9.140625" style="32" customWidth="1"/>
    <col min="13" max="13" width="12.7109375" style="32" bestFit="1" customWidth="1"/>
    <col min="14" max="16" width="10.140625" style="32" bestFit="1" customWidth="1"/>
    <col min="17" max="16384" width="9.140625" style="32" customWidth="1"/>
  </cols>
  <sheetData>
    <row r="1" spans="1:11" ht="12.75" customHeight="1">
      <c r="A1" s="232" t="s">
        <v>297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89" t="s">
        <v>311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33" t="s">
        <v>291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48</v>
      </c>
      <c r="B4" s="237"/>
      <c r="C4" s="237"/>
      <c r="D4" s="237"/>
      <c r="E4" s="237"/>
      <c r="F4" s="237"/>
      <c r="G4" s="237"/>
      <c r="H4" s="238"/>
      <c r="I4" s="63" t="s">
        <v>239</v>
      </c>
      <c r="J4" s="131" t="s">
        <v>274</v>
      </c>
      <c r="K4" s="64" t="s">
        <v>275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22">
        <v>2</v>
      </c>
      <c r="J5" s="21">
        <v>3</v>
      </c>
      <c r="K5" s="21">
        <v>4</v>
      </c>
    </row>
    <row r="6" spans="1:11" ht="12.75">
      <c r="A6" s="229" t="s">
        <v>0</v>
      </c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5" t="s">
        <v>49</v>
      </c>
      <c r="B7" s="206"/>
      <c r="C7" s="206"/>
      <c r="D7" s="206"/>
      <c r="E7" s="206"/>
      <c r="F7" s="206"/>
      <c r="G7" s="206"/>
      <c r="H7" s="227"/>
      <c r="I7" s="3">
        <v>1</v>
      </c>
      <c r="J7" s="45">
        <v>0</v>
      </c>
      <c r="K7" s="45">
        <v>0</v>
      </c>
    </row>
    <row r="8" spans="1:13" ht="12.75">
      <c r="A8" s="215" t="s">
        <v>9</v>
      </c>
      <c r="B8" s="216"/>
      <c r="C8" s="216"/>
      <c r="D8" s="216"/>
      <c r="E8" s="216"/>
      <c r="F8" s="216"/>
      <c r="G8" s="216"/>
      <c r="H8" s="217"/>
      <c r="I8" s="1">
        <v>2</v>
      </c>
      <c r="J8" s="46">
        <f>J9+J16+J26+J35+J39</f>
        <v>1459148049</v>
      </c>
      <c r="K8" s="46">
        <f>K9+K16+K26+K35+K39</f>
        <v>1540990709</v>
      </c>
      <c r="M8" s="69"/>
    </row>
    <row r="9" spans="1:11" ht="12.75">
      <c r="A9" s="195" t="s">
        <v>166</v>
      </c>
      <c r="B9" s="196"/>
      <c r="C9" s="196"/>
      <c r="D9" s="196"/>
      <c r="E9" s="196"/>
      <c r="F9" s="196"/>
      <c r="G9" s="196"/>
      <c r="H9" s="197"/>
      <c r="I9" s="1">
        <v>3</v>
      </c>
      <c r="J9" s="19">
        <f>SUM(J10:J15)</f>
        <v>28590709</v>
      </c>
      <c r="K9" s="19">
        <f>SUM(K10:K15)</f>
        <v>30135095</v>
      </c>
    </row>
    <row r="10" spans="1:11" ht="12.75">
      <c r="A10" s="195" t="s">
        <v>97</v>
      </c>
      <c r="B10" s="196"/>
      <c r="C10" s="196"/>
      <c r="D10" s="196"/>
      <c r="E10" s="196"/>
      <c r="F10" s="196"/>
      <c r="G10" s="196"/>
      <c r="H10" s="197"/>
      <c r="I10" s="1">
        <v>4</v>
      </c>
      <c r="J10" s="7">
        <v>0</v>
      </c>
      <c r="K10" s="7">
        <v>0</v>
      </c>
    </row>
    <row r="11" spans="1:11" ht="12.75">
      <c r="A11" s="195" t="s">
        <v>10</v>
      </c>
      <c r="B11" s="196"/>
      <c r="C11" s="196"/>
      <c r="D11" s="196"/>
      <c r="E11" s="196"/>
      <c r="F11" s="196"/>
      <c r="G11" s="196"/>
      <c r="H11" s="197"/>
      <c r="I11" s="1">
        <v>5</v>
      </c>
      <c r="J11" s="7">
        <v>7390530</v>
      </c>
      <c r="K11" s="7">
        <v>7390530</v>
      </c>
    </row>
    <row r="12" spans="1:11" ht="12.75">
      <c r="A12" s="195" t="s">
        <v>98</v>
      </c>
      <c r="B12" s="196"/>
      <c r="C12" s="196"/>
      <c r="D12" s="196"/>
      <c r="E12" s="196"/>
      <c r="F12" s="196"/>
      <c r="G12" s="196"/>
      <c r="H12" s="197"/>
      <c r="I12" s="1">
        <v>6</v>
      </c>
      <c r="J12" s="7">
        <v>21200179</v>
      </c>
      <c r="K12" s="7">
        <v>22744565</v>
      </c>
    </row>
    <row r="13" spans="1:11" ht="12.75">
      <c r="A13" s="195" t="s">
        <v>169</v>
      </c>
      <c r="B13" s="196"/>
      <c r="C13" s="196"/>
      <c r="D13" s="196"/>
      <c r="E13" s="196"/>
      <c r="F13" s="196"/>
      <c r="G13" s="196"/>
      <c r="H13" s="197"/>
      <c r="I13" s="1">
        <v>7</v>
      </c>
      <c r="J13" s="7">
        <v>0</v>
      </c>
      <c r="K13" s="7">
        <v>0</v>
      </c>
    </row>
    <row r="14" spans="1:11" ht="12.75">
      <c r="A14" s="195" t="s">
        <v>170</v>
      </c>
      <c r="B14" s="196"/>
      <c r="C14" s="196"/>
      <c r="D14" s="196"/>
      <c r="E14" s="196"/>
      <c r="F14" s="196"/>
      <c r="G14" s="196"/>
      <c r="H14" s="197"/>
      <c r="I14" s="1">
        <v>8</v>
      </c>
      <c r="J14" s="7">
        <v>0</v>
      </c>
      <c r="K14" s="7">
        <v>0</v>
      </c>
    </row>
    <row r="15" spans="1:11" ht="12.75">
      <c r="A15" s="195" t="s">
        <v>171</v>
      </c>
      <c r="B15" s="196"/>
      <c r="C15" s="196"/>
      <c r="D15" s="196"/>
      <c r="E15" s="196"/>
      <c r="F15" s="196"/>
      <c r="G15" s="196"/>
      <c r="H15" s="197"/>
      <c r="I15" s="1">
        <v>9</v>
      </c>
      <c r="J15" s="7">
        <v>0</v>
      </c>
      <c r="K15" s="7">
        <v>0</v>
      </c>
    </row>
    <row r="16" spans="1:11" ht="12.75">
      <c r="A16" s="195" t="s">
        <v>167</v>
      </c>
      <c r="B16" s="196"/>
      <c r="C16" s="196"/>
      <c r="D16" s="196"/>
      <c r="E16" s="196"/>
      <c r="F16" s="196"/>
      <c r="G16" s="196"/>
      <c r="H16" s="197"/>
      <c r="I16" s="1">
        <v>10</v>
      </c>
      <c r="J16" s="19">
        <f>SUM(J17:J25)</f>
        <v>1417446582</v>
      </c>
      <c r="K16" s="19">
        <f>SUM(K17:K25)</f>
        <v>1476642611</v>
      </c>
    </row>
    <row r="17" spans="1:11" ht="12.75">
      <c r="A17" s="195" t="s">
        <v>172</v>
      </c>
      <c r="B17" s="196"/>
      <c r="C17" s="196"/>
      <c r="D17" s="196"/>
      <c r="E17" s="196"/>
      <c r="F17" s="196"/>
      <c r="G17" s="196"/>
      <c r="H17" s="197"/>
      <c r="I17" s="1">
        <v>11</v>
      </c>
      <c r="J17" s="7">
        <v>646837124</v>
      </c>
      <c r="K17" s="7">
        <v>646837124</v>
      </c>
    </row>
    <row r="18" spans="1:11" ht="12.75">
      <c r="A18" s="195" t="s">
        <v>208</v>
      </c>
      <c r="B18" s="196"/>
      <c r="C18" s="196"/>
      <c r="D18" s="196"/>
      <c r="E18" s="196"/>
      <c r="F18" s="196"/>
      <c r="G18" s="196"/>
      <c r="H18" s="197"/>
      <c r="I18" s="1">
        <v>12</v>
      </c>
      <c r="J18" s="7">
        <v>673950779</v>
      </c>
      <c r="K18" s="7">
        <v>609954920</v>
      </c>
    </row>
    <row r="19" spans="1:11" ht="12.75">
      <c r="A19" s="195" t="s">
        <v>173</v>
      </c>
      <c r="B19" s="196"/>
      <c r="C19" s="196"/>
      <c r="D19" s="196"/>
      <c r="E19" s="196"/>
      <c r="F19" s="196"/>
      <c r="G19" s="196"/>
      <c r="H19" s="197"/>
      <c r="I19" s="1">
        <v>13</v>
      </c>
      <c r="J19" s="7">
        <v>58244782</v>
      </c>
      <c r="K19" s="7">
        <v>58244782</v>
      </c>
    </row>
    <row r="20" spans="1:11" ht="12.75">
      <c r="A20" s="195" t="s">
        <v>19</v>
      </c>
      <c r="B20" s="196"/>
      <c r="C20" s="196"/>
      <c r="D20" s="196"/>
      <c r="E20" s="196"/>
      <c r="F20" s="196"/>
      <c r="G20" s="196"/>
      <c r="H20" s="197"/>
      <c r="I20" s="1">
        <v>14</v>
      </c>
      <c r="J20" s="7">
        <v>0</v>
      </c>
      <c r="K20" s="7">
        <v>0</v>
      </c>
    </row>
    <row r="21" spans="1:11" ht="12.75">
      <c r="A21" s="195" t="s">
        <v>20</v>
      </c>
      <c r="B21" s="196"/>
      <c r="C21" s="196"/>
      <c r="D21" s="196"/>
      <c r="E21" s="196"/>
      <c r="F21" s="196"/>
      <c r="G21" s="196"/>
      <c r="H21" s="197"/>
      <c r="I21" s="1">
        <v>15</v>
      </c>
      <c r="J21" s="7">
        <v>3485764</v>
      </c>
      <c r="K21" s="7">
        <v>3485764</v>
      </c>
    </row>
    <row r="22" spans="1:11" ht="12.75">
      <c r="A22" s="195" t="s">
        <v>61</v>
      </c>
      <c r="B22" s="196"/>
      <c r="C22" s="196"/>
      <c r="D22" s="196"/>
      <c r="E22" s="196"/>
      <c r="F22" s="196"/>
      <c r="G22" s="196"/>
      <c r="H22" s="197"/>
      <c r="I22" s="1">
        <v>16</v>
      </c>
      <c r="J22" s="7">
        <v>0</v>
      </c>
      <c r="K22" s="7">
        <v>0</v>
      </c>
    </row>
    <row r="23" spans="1:11" ht="12.75">
      <c r="A23" s="195" t="s">
        <v>62</v>
      </c>
      <c r="B23" s="196"/>
      <c r="C23" s="196"/>
      <c r="D23" s="196"/>
      <c r="E23" s="196"/>
      <c r="F23" s="196"/>
      <c r="G23" s="196"/>
      <c r="H23" s="197"/>
      <c r="I23" s="1">
        <v>17</v>
      </c>
      <c r="J23" s="7">
        <v>34928133</v>
      </c>
      <c r="K23" s="7">
        <v>158120021</v>
      </c>
    </row>
    <row r="24" spans="1:11" ht="12.75">
      <c r="A24" s="195" t="s">
        <v>63</v>
      </c>
      <c r="B24" s="196"/>
      <c r="C24" s="196"/>
      <c r="D24" s="196"/>
      <c r="E24" s="196"/>
      <c r="F24" s="196"/>
      <c r="G24" s="196"/>
      <c r="H24" s="197"/>
      <c r="I24" s="1">
        <v>18</v>
      </c>
      <c r="J24" s="7">
        <v>0</v>
      </c>
      <c r="K24" s="7">
        <v>0</v>
      </c>
    </row>
    <row r="25" spans="1:11" ht="12.75">
      <c r="A25" s="195" t="s">
        <v>64</v>
      </c>
      <c r="B25" s="196"/>
      <c r="C25" s="196"/>
      <c r="D25" s="196"/>
      <c r="E25" s="196"/>
      <c r="F25" s="196"/>
      <c r="G25" s="196"/>
      <c r="H25" s="197"/>
      <c r="I25" s="1">
        <v>19</v>
      </c>
      <c r="J25" s="7">
        <v>0</v>
      </c>
      <c r="K25" s="7">
        <v>0</v>
      </c>
    </row>
    <row r="26" spans="1:11" ht="12.75">
      <c r="A26" s="195" t="s">
        <v>154</v>
      </c>
      <c r="B26" s="196"/>
      <c r="C26" s="196"/>
      <c r="D26" s="196"/>
      <c r="E26" s="196"/>
      <c r="F26" s="196"/>
      <c r="G26" s="196"/>
      <c r="H26" s="197"/>
      <c r="I26" s="1">
        <v>20</v>
      </c>
      <c r="J26" s="19">
        <f>SUM(J27:J34)</f>
        <v>13110758</v>
      </c>
      <c r="K26" s="19">
        <f>SUM(K27:K34)</f>
        <v>13110758</v>
      </c>
    </row>
    <row r="27" spans="1:11" ht="12.75">
      <c r="A27" s="195" t="s">
        <v>65</v>
      </c>
      <c r="B27" s="196"/>
      <c r="C27" s="196"/>
      <c r="D27" s="196"/>
      <c r="E27" s="196"/>
      <c r="F27" s="196"/>
      <c r="G27" s="196"/>
      <c r="H27" s="197"/>
      <c r="I27" s="1">
        <v>21</v>
      </c>
      <c r="J27" s="7">
        <v>20000</v>
      </c>
      <c r="K27" s="7">
        <v>20000</v>
      </c>
    </row>
    <row r="28" spans="1:11" ht="12.75">
      <c r="A28" s="195" t="s">
        <v>66</v>
      </c>
      <c r="B28" s="196"/>
      <c r="C28" s="196"/>
      <c r="D28" s="196"/>
      <c r="E28" s="196"/>
      <c r="F28" s="196"/>
      <c r="G28" s="196"/>
      <c r="H28" s="197"/>
      <c r="I28" s="1">
        <v>22</v>
      </c>
      <c r="J28" s="7">
        <v>0</v>
      </c>
      <c r="K28" s="7">
        <v>0</v>
      </c>
    </row>
    <row r="29" spans="1:11" ht="12.75">
      <c r="A29" s="195" t="s">
        <v>67</v>
      </c>
      <c r="B29" s="196"/>
      <c r="C29" s="196"/>
      <c r="D29" s="196"/>
      <c r="E29" s="196"/>
      <c r="F29" s="196"/>
      <c r="G29" s="196"/>
      <c r="H29" s="197"/>
      <c r="I29" s="1">
        <v>23</v>
      </c>
      <c r="J29" s="7">
        <v>0</v>
      </c>
      <c r="K29" s="7">
        <v>0</v>
      </c>
    </row>
    <row r="30" spans="1:11" ht="12.75">
      <c r="A30" s="195" t="s">
        <v>72</v>
      </c>
      <c r="B30" s="196"/>
      <c r="C30" s="196"/>
      <c r="D30" s="196"/>
      <c r="E30" s="196"/>
      <c r="F30" s="196"/>
      <c r="G30" s="196"/>
      <c r="H30" s="197"/>
      <c r="I30" s="1">
        <v>24</v>
      </c>
      <c r="J30" s="7">
        <v>0</v>
      </c>
      <c r="K30" s="7">
        <v>0</v>
      </c>
    </row>
    <row r="31" spans="1:11" ht="12.75">
      <c r="A31" s="195" t="s">
        <v>73</v>
      </c>
      <c r="B31" s="196"/>
      <c r="C31" s="196"/>
      <c r="D31" s="196"/>
      <c r="E31" s="196"/>
      <c r="F31" s="196"/>
      <c r="G31" s="196"/>
      <c r="H31" s="197"/>
      <c r="I31" s="1">
        <v>25</v>
      </c>
      <c r="J31" s="7">
        <v>400</v>
      </c>
      <c r="K31" s="7">
        <v>400</v>
      </c>
    </row>
    <row r="32" spans="1:11" ht="12.75">
      <c r="A32" s="195" t="s">
        <v>74</v>
      </c>
      <c r="B32" s="196"/>
      <c r="C32" s="196"/>
      <c r="D32" s="196"/>
      <c r="E32" s="196"/>
      <c r="F32" s="196"/>
      <c r="G32" s="196"/>
      <c r="H32" s="197"/>
      <c r="I32" s="1">
        <v>26</v>
      </c>
      <c r="J32" s="7">
        <v>13090358</v>
      </c>
      <c r="K32" s="7">
        <v>13090358</v>
      </c>
    </row>
    <row r="33" spans="1:11" ht="12.75">
      <c r="A33" s="195" t="s">
        <v>68</v>
      </c>
      <c r="B33" s="196"/>
      <c r="C33" s="196"/>
      <c r="D33" s="196"/>
      <c r="E33" s="196"/>
      <c r="F33" s="196"/>
      <c r="G33" s="196"/>
      <c r="H33" s="197"/>
      <c r="I33" s="1">
        <v>27</v>
      </c>
      <c r="J33" s="7">
        <v>0</v>
      </c>
      <c r="K33" s="7">
        <v>0</v>
      </c>
    </row>
    <row r="34" spans="1:11" ht="12.75">
      <c r="A34" s="195" t="s">
        <v>147</v>
      </c>
      <c r="B34" s="196"/>
      <c r="C34" s="196"/>
      <c r="D34" s="196"/>
      <c r="E34" s="196"/>
      <c r="F34" s="196"/>
      <c r="G34" s="196"/>
      <c r="H34" s="197"/>
      <c r="I34" s="1">
        <v>28</v>
      </c>
      <c r="J34" s="7">
        <v>0</v>
      </c>
      <c r="K34" s="7">
        <v>0</v>
      </c>
    </row>
    <row r="35" spans="1:11" ht="12.75">
      <c r="A35" s="195" t="s">
        <v>148</v>
      </c>
      <c r="B35" s="196"/>
      <c r="C35" s="196"/>
      <c r="D35" s="196"/>
      <c r="E35" s="196"/>
      <c r="F35" s="196"/>
      <c r="G35" s="196"/>
      <c r="H35" s="197"/>
      <c r="I35" s="1">
        <v>29</v>
      </c>
      <c r="J35" s="19">
        <f>SUM(J36:J38)</f>
        <v>0</v>
      </c>
      <c r="K35" s="19">
        <f>SUM(K36:K38)</f>
        <v>21102245</v>
      </c>
    </row>
    <row r="36" spans="1:11" ht="12.75">
      <c r="A36" s="195" t="s">
        <v>69</v>
      </c>
      <c r="B36" s="196"/>
      <c r="C36" s="196"/>
      <c r="D36" s="196"/>
      <c r="E36" s="196"/>
      <c r="F36" s="196"/>
      <c r="G36" s="196"/>
      <c r="H36" s="197"/>
      <c r="I36" s="1">
        <v>30</v>
      </c>
      <c r="J36" s="7">
        <v>0</v>
      </c>
      <c r="K36" s="7">
        <v>0</v>
      </c>
    </row>
    <row r="37" spans="1:11" ht="12.75">
      <c r="A37" s="195" t="s">
        <v>70</v>
      </c>
      <c r="B37" s="196"/>
      <c r="C37" s="196"/>
      <c r="D37" s="196"/>
      <c r="E37" s="196"/>
      <c r="F37" s="196"/>
      <c r="G37" s="196"/>
      <c r="H37" s="197"/>
      <c r="I37" s="1">
        <v>31</v>
      </c>
      <c r="J37" s="7">
        <v>0</v>
      </c>
      <c r="K37" s="7">
        <v>0</v>
      </c>
    </row>
    <row r="38" spans="1:11" ht="12.75">
      <c r="A38" s="195" t="s">
        <v>71</v>
      </c>
      <c r="B38" s="196"/>
      <c r="C38" s="196"/>
      <c r="D38" s="196"/>
      <c r="E38" s="196"/>
      <c r="F38" s="196"/>
      <c r="G38" s="196"/>
      <c r="H38" s="197"/>
      <c r="I38" s="1">
        <v>32</v>
      </c>
      <c r="J38" s="7">
        <v>0</v>
      </c>
      <c r="K38" s="7">
        <v>21102245</v>
      </c>
    </row>
    <row r="39" spans="1:11" ht="12.75">
      <c r="A39" s="195" t="s">
        <v>149</v>
      </c>
      <c r="B39" s="196"/>
      <c r="C39" s="196"/>
      <c r="D39" s="196"/>
      <c r="E39" s="196"/>
      <c r="F39" s="196"/>
      <c r="G39" s="196"/>
      <c r="H39" s="197"/>
      <c r="I39" s="1">
        <v>33</v>
      </c>
      <c r="J39" s="7">
        <v>0</v>
      </c>
      <c r="K39" s="7">
        <v>0</v>
      </c>
    </row>
    <row r="40" spans="1:13" ht="12.75">
      <c r="A40" s="215" t="s">
        <v>201</v>
      </c>
      <c r="B40" s="216"/>
      <c r="C40" s="216"/>
      <c r="D40" s="216"/>
      <c r="E40" s="216"/>
      <c r="F40" s="216"/>
      <c r="G40" s="216"/>
      <c r="H40" s="217"/>
      <c r="I40" s="1">
        <v>34</v>
      </c>
      <c r="J40" s="46">
        <f>J41+J49+J56+J64</f>
        <v>94091656</v>
      </c>
      <c r="K40" s="46">
        <f>K41+K49+K56+K64</f>
        <v>123927013</v>
      </c>
      <c r="M40" s="69"/>
    </row>
    <row r="41" spans="1:11" ht="12.75">
      <c r="A41" s="195" t="s">
        <v>89</v>
      </c>
      <c r="B41" s="196"/>
      <c r="C41" s="196"/>
      <c r="D41" s="196"/>
      <c r="E41" s="196"/>
      <c r="F41" s="196"/>
      <c r="G41" s="196"/>
      <c r="H41" s="197"/>
      <c r="I41" s="1">
        <v>35</v>
      </c>
      <c r="J41" s="19">
        <f>SUM(J42:J48)</f>
        <v>5911783</v>
      </c>
      <c r="K41" s="19">
        <f>SUM(K42:K48)</f>
        <v>13547626</v>
      </c>
    </row>
    <row r="42" spans="1:11" ht="12.75">
      <c r="A42" s="195" t="s">
        <v>101</v>
      </c>
      <c r="B42" s="196"/>
      <c r="C42" s="196"/>
      <c r="D42" s="196"/>
      <c r="E42" s="196"/>
      <c r="F42" s="196"/>
      <c r="G42" s="196"/>
      <c r="H42" s="197"/>
      <c r="I42" s="1">
        <v>36</v>
      </c>
      <c r="J42" s="7">
        <v>4005654</v>
      </c>
      <c r="K42" s="7">
        <v>7836440</v>
      </c>
    </row>
    <row r="43" spans="1:11" ht="12.75">
      <c r="A43" s="195" t="s">
        <v>102</v>
      </c>
      <c r="B43" s="196"/>
      <c r="C43" s="196"/>
      <c r="D43" s="196"/>
      <c r="E43" s="196"/>
      <c r="F43" s="196"/>
      <c r="G43" s="196"/>
      <c r="H43" s="197"/>
      <c r="I43" s="1">
        <v>37</v>
      </c>
      <c r="J43" s="7">
        <v>0</v>
      </c>
      <c r="K43" s="7">
        <v>0</v>
      </c>
    </row>
    <row r="44" spans="1:11" ht="12.75">
      <c r="A44" s="195" t="s">
        <v>75</v>
      </c>
      <c r="B44" s="196"/>
      <c r="C44" s="196"/>
      <c r="D44" s="196"/>
      <c r="E44" s="196"/>
      <c r="F44" s="196"/>
      <c r="G44" s="196"/>
      <c r="H44" s="197"/>
      <c r="I44" s="1">
        <v>38</v>
      </c>
      <c r="J44" s="7">
        <v>0</v>
      </c>
      <c r="K44" s="7">
        <v>0</v>
      </c>
    </row>
    <row r="45" spans="1:11" ht="12.75">
      <c r="A45" s="195" t="s">
        <v>76</v>
      </c>
      <c r="B45" s="196"/>
      <c r="C45" s="196"/>
      <c r="D45" s="196"/>
      <c r="E45" s="196"/>
      <c r="F45" s="196"/>
      <c r="G45" s="196"/>
      <c r="H45" s="197"/>
      <c r="I45" s="1">
        <v>39</v>
      </c>
      <c r="J45" s="7">
        <v>1906129</v>
      </c>
      <c r="K45" s="7">
        <v>5711186</v>
      </c>
    </row>
    <row r="46" spans="1:11" ht="12.75">
      <c r="A46" s="195" t="s">
        <v>77</v>
      </c>
      <c r="B46" s="196"/>
      <c r="C46" s="196"/>
      <c r="D46" s="196"/>
      <c r="E46" s="196"/>
      <c r="F46" s="196"/>
      <c r="G46" s="196"/>
      <c r="H46" s="197"/>
      <c r="I46" s="1">
        <v>40</v>
      </c>
      <c r="J46" s="7">
        <v>0</v>
      </c>
      <c r="K46" s="7">
        <v>0</v>
      </c>
    </row>
    <row r="47" spans="1:11" ht="12.75">
      <c r="A47" s="195" t="s">
        <v>78</v>
      </c>
      <c r="B47" s="196"/>
      <c r="C47" s="196"/>
      <c r="D47" s="196"/>
      <c r="E47" s="196"/>
      <c r="F47" s="196"/>
      <c r="G47" s="196"/>
      <c r="H47" s="197"/>
      <c r="I47" s="1">
        <v>41</v>
      </c>
      <c r="J47" s="7">
        <v>0</v>
      </c>
      <c r="K47" s="7"/>
    </row>
    <row r="48" spans="1:11" ht="12.75">
      <c r="A48" s="195" t="s">
        <v>79</v>
      </c>
      <c r="B48" s="196"/>
      <c r="C48" s="196"/>
      <c r="D48" s="196"/>
      <c r="E48" s="196"/>
      <c r="F48" s="196"/>
      <c r="G48" s="196"/>
      <c r="H48" s="197"/>
      <c r="I48" s="1">
        <v>42</v>
      </c>
      <c r="J48" s="7">
        <v>0</v>
      </c>
      <c r="K48" s="7">
        <v>0</v>
      </c>
    </row>
    <row r="49" spans="1:11" ht="12.75">
      <c r="A49" s="195" t="s">
        <v>90</v>
      </c>
      <c r="B49" s="196"/>
      <c r="C49" s="196"/>
      <c r="D49" s="196"/>
      <c r="E49" s="196"/>
      <c r="F49" s="196"/>
      <c r="G49" s="196"/>
      <c r="H49" s="197"/>
      <c r="I49" s="1">
        <v>43</v>
      </c>
      <c r="J49" s="19">
        <f>SUM(J50:J55)</f>
        <v>62776004</v>
      </c>
      <c r="K49" s="19">
        <f>SUM(K50:K55)</f>
        <v>76600439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7"/>
      <c r="I50" s="1">
        <v>44</v>
      </c>
      <c r="J50" s="7">
        <v>45615277</v>
      </c>
      <c r="K50" s="7">
        <v>44504191</v>
      </c>
    </row>
    <row r="51" spans="1:11" ht="12.75">
      <c r="A51" s="195" t="s">
        <v>162</v>
      </c>
      <c r="B51" s="196"/>
      <c r="C51" s="196"/>
      <c r="D51" s="196"/>
      <c r="E51" s="196"/>
      <c r="F51" s="196"/>
      <c r="G51" s="196"/>
      <c r="H51" s="197"/>
      <c r="I51" s="1">
        <v>45</v>
      </c>
      <c r="J51" s="7">
        <v>2665002</v>
      </c>
      <c r="K51" s="7">
        <v>12338842</v>
      </c>
    </row>
    <row r="52" spans="1:11" ht="12.75">
      <c r="A52" s="195" t="s">
        <v>163</v>
      </c>
      <c r="B52" s="196"/>
      <c r="C52" s="196"/>
      <c r="D52" s="196"/>
      <c r="E52" s="196"/>
      <c r="F52" s="196"/>
      <c r="G52" s="196"/>
      <c r="H52" s="197"/>
      <c r="I52" s="1">
        <v>46</v>
      </c>
      <c r="J52" s="7">
        <v>0</v>
      </c>
      <c r="K52" s="7">
        <v>0</v>
      </c>
    </row>
    <row r="53" spans="1:11" ht="12.75">
      <c r="A53" s="195" t="s">
        <v>164</v>
      </c>
      <c r="B53" s="196"/>
      <c r="C53" s="196"/>
      <c r="D53" s="196"/>
      <c r="E53" s="196"/>
      <c r="F53" s="196"/>
      <c r="G53" s="196"/>
      <c r="H53" s="197"/>
      <c r="I53" s="1">
        <v>47</v>
      </c>
      <c r="J53" s="7">
        <v>440689</v>
      </c>
      <c r="K53" s="7">
        <v>871786</v>
      </c>
    </row>
    <row r="54" spans="1:11" ht="12.75">
      <c r="A54" s="195" t="s">
        <v>6</v>
      </c>
      <c r="B54" s="196"/>
      <c r="C54" s="196"/>
      <c r="D54" s="196"/>
      <c r="E54" s="196"/>
      <c r="F54" s="196"/>
      <c r="G54" s="196"/>
      <c r="H54" s="197"/>
      <c r="I54" s="1">
        <v>48</v>
      </c>
      <c r="J54" s="7">
        <v>4216738</v>
      </c>
      <c r="K54" s="7">
        <v>1333315</v>
      </c>
    </row>
    <row r="55" spans="1:11" ht="12.75">
      <c r="A55" s="195" t="s">
        <v>7</v>
      </c>
      <c r="B55" s="196"/>
      <c r="C55" s="196"/>
      <c r="D55" s="196"/>
      <c r="E55" s="196"/>
      <c r="F55" s="196"/>
      <c r="G55" s="196"/>
      <c r="H55" s="197"/>
      <c r="I55" s="1">
        <v>49</v>
      </c>
      <c r="J55" s="7">
        <v>9838298</v>
      </c>
      <c r="K55" s="7">
        <v>17552305</v>
      </c>
    </row>
    <row r="56" spans="1:11" ht="12.75">
      <c r="A56" s="195" t="s">
        <v>91</v>
      </c>
      <c r="B56" s="196"/>
      <c r="C56" s="196"/>
      <c r="D56" s="196"/>
      <c r="E56" s="196"/>
      <c r="F56" s="196"/>
      <c r="G56" s="196"/>
      <c r="H56" s="197"/>
      <c r="I56" s="1">
        <v>50</v>
      </c>
      <c r="J56" s="19">
        <f>SUM(J57:J63)</f>
        <v>20132886</v>
      </c>
      <c r="K56" s="19">
        <f>SUM(K57:K63)</f>
        <v>20435750</v>
      </c>
    </row>
    <row r="57" spans="1:11" ht="12.75">
      <c r="A57" s="195" t="s">
        <v>65</v>
      </c>
      <c r="B57" s="196"/>
      <c r="C57" s="196"/>
      <c r="D57" s="196"/>
      <c r="E57" s="196"/>
      <c r="F57" s="196"/>
      <c r="G57" s="196"/>
      <c r="H57" s="197"/>
      <c r="I57" s="1">
        <v>51</v>
      </c>
      <c r="J57" s="7">
        <v>0</v>
      </c>
      <c r="K57" s="7">
        <v>0</v>
      </c>
    </row>
    <row r="58" spans="1:14" ht="12.75">
      <c r="A58" s="195" t="s">
        <v>66</v>
      </c>
      <c r="B58" s="196"/>
      <c r="C58" s="196"/>
      <c r="D58" s="196"/>
      <c r="E58" s="196"/>
      <c r="F58" s="196"/>
      <c r="G58" s="196"/>
      <c r="H58" s="197"/>
      <c r="I58" s="1">
        <v>52</v>
      </c>
      <c r="J58" s="7">
        <v>15525783</v>
      </c>
      <c r="K58" s="7">
        <v>15625783</v>
      </c>
      <c r="N58" s="71"/>
    </row>
    <row r="59" spans="1:11" ht="12.75">
      <c r="A59" s="195" t="s">
        <v>203</v>
      </c>
      <c r="B59" s="196"/>
      <c r="C59" s="196"/>
      <c r="D59" s="196"/>
      <c r="E59" s="196"/>
      <c r="F59" s="196"/>
      <c r="G59" s="196"/>
      <c r="H59" s="197"/>
      <c r="I59" s="1">
        <v>53</v>
      </c>
      <c r="J59" s="7">
        <v>0</v>
      </c>
      <c r="K59" s="7">
        <v>0</v>
      </c>
    </row>
    <row r="60" spans="1:11" ht="12.75">
      <c r="A60" s="195" t="s">
        <v>72</v>
      </c>
      <c r="B60" s="196"/>
      <c r="C60" s="196"/>
      <c r="D60" s="196"/>
      <c r="E60" s="196"/>
      <c r="F60" s="196"/>
      <c r="G60" s="196"/>
      <c r="H60" s="197"/>
      <c r="I60" s="1">
        <v>54</v>
      </c>
      <c r="J60" s="7">
        <v>0</v>
      </c>
      <c r="K60" s="7">
        <v>0</v>
      </c>
    </row>
    <row r="61" spans="1:16" ht="12.75">
      <c r="A61" s="195" t="s">
        <v>73</v>
      </c>
      <c r="B61" s="196"/>
      <c r="C61" s="196"/>
      <c r="D61" s="196"/>
      <c r="E61" s="196"/>
      <c r="F61" s="196"/>
      <c r="G61" s="196"/>
      <c r="H61" s="197"/>
      <c r="I61" s="1">
        <v>55</v>
      </c>
      <c r="J61" s="7">
        <v>0</v>
      </c>
      <c r="K61" s="7">
        <v>0</v>
      </c>
      <c r="O61" s="71"/>
      <c r="P61" s="71"/>
    </row>
    <row r="62" spans="1:11" ht="12.75">
      <c r="A62" s="195" t="s">
        <v>74</v>
      </c>
      <c r="B62" s="196"/>
      <c r="C62" s="196"/>
      <c r="D62" s="196"/>
      <c r="E62" s="196"/>
      <c r="F62" s="196"/>
      <c r="G62" s="196"/>
      <c r="H62" s="197"/>
      <c r="I62" s="1">
        <v>56</v>
      </c>
      <c r="J62" s="7">
        <v>4607103</v>
      </c>
      <c r="K62" s="7">
        <v>4785760</v>
      </c>
    </row>
    <row r="63" spans="1:15" ht="12.75">
      <c r="A63" s="195" t="s">
        <v>38</v>
      </c>
      <c r="B63" s="196"/>
      <c r="C63" s="196"/>
      <c r="D63" s="196"/>
      <c r="E63" s="196"/>
      <c r="F63" s="196"/>
      <c r="G63" s="196"/>
      <c r="H63" s="197"/>
      <c r="I63" s="1">
        <v>57</v>
      </c>
      <c r="J63" s="7">
        <v>0</v>
      </c>
      <c r="K63" s="7">
        <v>24207</v>
      </c>
      <c r="O63" s="71"/>
    </row>
    <row r="64" spans="1:11" ht="12.75">
      <c r="A64" s="195" t="s">
        <v>168</v>
      </c>
      <c r="B64" s="196"/>
      <c r="C64" s="196"/>
      <c r="D64" s="196"/>
      <c r="E64" s="196"/>
      <c r="F64" s="196"/>
      <c r="G64" s="196"/>
      <c r="H64" s="197"/>
      <c r="I64" s="1">
        <v>58</v>
      </c>
      <c r="J64" s="7">
        <v>5270983</v>
      </c>
      <c r="K64" s="7">
        <v>13343198</v>
      </c>
    </row>
    <row r="65" spans="1:11" ht="12.75">
      <c r="A65" s="215" t="s">
        <v>45</v>
      </c>
      <c r="B65" s="216"/>
      <c r="C65" s="216"/>
      <c r="D65" s="216"/>
      <c r="E65" s="216"/>
      <c r="F65" s="216"/>
      <c r="G65" s="216"/>
      <c r="H65" s="217"/>
      <c r="I65" s="1">
        <v>59</v>
      </c>
      <c r="J65" s="49">
        <v>134357</v>
      </c>
      <c r="K65" s="49">
        <v>2993025</v>
      </c>
    </row>
    <row r="66" spans="1:13" ht="12.75">
      <c r="A66" s="212" t="s">
        <v>202</v>
      </c>
      <c r="B66" s="213"/>
      <c r="C66" s="213"/>
      <c r="D66" s="213"/>
      <c r="E66" s="213"/>
      <c r="F66" s="213"/>
      <c r="G66" s="213"/>
      <c r="H66" s="214"/>
      <c r="I66" s="47">
        <v>60</v>
      </c>
      <c r="J66" s="48">
        <f>J7+J8+J40+J65</f>
        <v>1553374062</v>
      </c>
      <c r="K66" s="48">
        <f>K7+K8+K40+K65</f>
        <v>1667910747</v>
      </c>
      <c r="M66" s="68"/>
    </row>
    <row r="67" spans="1:13" ht="12.75">
      <c r="A67" s="221" t="s">
        <v>80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5502678</v>
      </c>
      <c r="K67" s="8">
        <v>5502678</v>
      </c>
      <c r="M67" s="69"/>
    </row>
    <row r="68" spans="1:11" ht="12.75">
      <c r="A68" s="224" t="s">
        <v>47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5" t="s">
        <v>155</v>
      </c>
      <c r="B69" s="206"/>
      <c r="C69" s="206"/>
      <c r="D69" s="206"/>
      <c r="E69" s="206"/>
      <c r="F69" s="206"/>
      <c r="G69" s="206"/>
      <c r="H69" s="227"/>
      <c r="I69" s="3">
        <v>62</v>
      </c>
      <c r="J69" s="50">
        <f>J70+J71+J72+J78+J79+J82+J85</f>
        <v>797688179</v>
      </c>
      <c r="K69" s="50">
        <f>K70+K71+K72+K78+K79+K82+K85</f>
        <v>736655704</v>
      </c>
    </row>
    <row r="70" spans="1:11" ht="12.75">
      <c r="A70" s="195" t="s">
        <v>115</v>
      </c>
      <c r="B70" s="196"/>
      <c r="C70" s="196"/>
      <c r="D70" s="196"/>
      <c r="E70" s="196"/>
      <c r="F70" s="196"/>
      <c r="G70" s="196"/>
      <c r="H70" s="197"/>
      <c r="I70" s="1">
        <v>63</v>
      </c>
      <c r="J70" s="7">
        <v>185315700</v>
      </c>
      <c r="K70" s="7">
        <v>185315700</v>
      </c>
    </row>
    <row r="71" spans="1:11" ht="12.75">
      <c r="A71" s="195" t="s">
        <v>116</v>
      </c>
      <c r="B71" s="196"/>
      <c r="C71" s="196"/>
      <c r="D71" s="196"/>
      <c r="E71" s="196"/>
      <c r="F71" s="196"/>
      <c r="G71" s="196"/>
      <c r="H71" s="197"/>
      <c r="I71" s="1">
        <v>64</v>
      </c>
      <c r="J71" s="7">
        <v>8630224</v>
      </c>
      <c r="K71" s="7">
        <v>8630224</v>
      </c>
    </row>
    <row r="72" spans="1:11" ht="12.75">
      <c r="A72" s="195" t="s">
        <v>117</v>
      </c>
      <c r="B72" s="196"/>
      <c r="C72" s="196"/>
      <c r="D72" s="196"/>
      <c r="E72" s="196"/>
      <c r="F72" s="196"/>
      <c r="G72" s="196"/>
      <c r="H72" s="197"/>
      <c r="I72" s="1">
        <v>65</v>
      </c>
      <c r="J72" s="19">
        <f>J73+J74-J75+J76+J77</f>
        <v>9593340</v>
      </c>
      <c r="K72" s="19">
        <f>K73+K74-K75+K76+K77</f>
        <v>9593340</v>
      </c>
    </row>
    <row r="73" spans="1:11" ht="12.75">
      <c r="A73" s="195" t="s">
        <v>118</v>
      </c>
      <c r="B73" s="196"/>
      <c r="C73" s="196"/>
      <c r="D73" s="196"/>
      <c r="E73" s="196"/>
      <c r="F73" s="196"/>
      <c r="G73" s="196"/>
      <c r="H73" s="197"/>
      <c r="I73" s="1">
        <v>66</v>
      </c>
      <c r="J73" s="7">
        <v>9593340</v>
      </c>
      <c r="K73" s="7">
        <v>9593340</v>
      </c>
    </row>
    <row r="74" spans="1:13" ht="12.75">
      <c r="A74" s="195" t="s">
        <v>119</v>
      </c>
      <c r="B74" s="196"/>
      <c r="C74" s="196"/>
      <c r="D74" s="196"/>
      <c r="E74" s="196"/>
      <c r="F74" s="196"/>
      <c r="G74" s="196"/>
      <c r="H74" s="197"/>
      <c r="I74" s="1">
        <v>67</v>
      </c>
      <c r="J74" s="7">
        <v>21461614</v>
      </c>
      <c r="K74" s="7">
        <v>21461614</v>
      </c>
      <c r="M74" s="69"/>
    </row>
    <row r="75" spans="1:11" ht="12.75">
      <c r="A75" s="195" t="s">
        <v>107</v>
      </c>
      <c r="B75" s="196"/>
      <c r="C75" s="196"/>
      <c r="D75" s="196"/>
      <c r="E75" s="196"/>
      <c r="F75" s="196"/>
      <c r="G75" s="196"/>
      <c r="H75" s="197"/>
      <c r="I75" s="1">
        <v>68</v>
      </c>
      <c r="J75" s="7">
        <v>21461614</v>
      </c>
      <c r="K75" s="7">
        <v>21461614</v>
      </c>
    </row>
    <row r="76" spans="1:11" ht="12.75">
      <c r="A76" s="195" t="s">
        <v>108</v>
      </c>
      <c r="B76" s="196"/>
      <c r="C76" s="196"/>
      <c r="D76" s="196"/>
      <c r="E76" s="196"/>
      <c r="F76" s="196"/>
      <c r="G76" s="196"/>
      <c r="H76" s="197"/>
      <c r="I76" s="1">
        <v>69</v>
      </c>
      <c r="J76" s="7">
        <v>0</v>
      </c>
      <c r="K76" s="7">
        <v>0</v>
      </c>
    </row>
    <row r="77" spans="1:11" ht="12.75">
      <c r="A77" s="195" t="s">
        <v>109</v>
      </c>
      <c r="B77" s="196"/>
      <c r="C77" s="196"/>
      <c r="D77" s="196"/>
      <c r="E77" s="196"/>
      <c r="F77" s="196"/>
      <c r="G77" s="196"/>
      <c r="H77" s="197"/>
      <c r="I77" s="1">
        <v>70</v>
      </c>
      <c r="J77" s="7">
        <v>0</v>
      </c>
      <c r="K77" s="7">
        <v>0</v>
      </c>
    </row>
    <row r="78" spans="1:11" ht="12.75">
      <c r="A78" s="195" t="s">
        <v>110</v>
      </c>
      <c r="B78" s="196"/>
      <c r="C78" s="196"/>
      <c r="D78" s="196"/>
      <c r="E78" s="196"/>
      <c r="F78" s="196"/>
      <c r="G78" s="196"/>
      <c r="H78" s="197"/>
      <c r="I78" s="1">
        <v>71</v>
      </c>
      <c r="J78" s="7">
        <v>533309265</v>
      </c>
      <c r="K78" s="7">
        <v>515671797</v>
      </c>
    </row>
    <row r="79" spans="1:11" ht="12.75">
      <c r="A79" s="195" t="s">
        <v>199</v>
      </c>
      <c r="B79" s="196"/>
      <c r="C79" s="196"/>
      <c r="D79" s="196"/>
      <c r="E79" s="196"/>
      <c r="F79" s="196"/>
      <c r="G79" s="196"/>
      <c r="H79" s="197"/>
      <c r="I79" s="1">
        <v>72</v>
      </c>
      <c r="J79" s="19">
        <f>J80-J81</f>
        <v>43800294</v>
      </c>
      <c r="K79" s="19">
        <f>K80-K81</f>
        <v>46778965</v>
      </c>
    </row>
    <row r="80" spans="1:11" ht="12.75">
      <c r="A80" s="218" t="s">
        <v>133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43800294</v>
      </c>
      <c r="K80" s="7">
        <v>46778965</v>
      </c>
    </row>
    <row r="81" spans="1:11" ht="12.75">
      <c r="A81" s="218" t="s">
        <v>134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0</v>
      </c>
      <c r="K81" s="7">
        <v>0</v>
      </c>
    </row>
    <row r="82" spans="1:11" ht="12.75">
      <c r="A82" s="195" t="s">
        <v>200</v>
      </c>
      <c r="B82" s="196"/>
      <c r="C82" s="196"/>
      <c r="D82" s="196"/>
      <c r="E82" s="196"/>
      <c r="F82" s="196"/>
      <c r="G82" s="196"/>
      <c r="H82" s="197"/>
      <c r="I82" s="1">
        <v>75</v>
      </c>
      <c r="J82" s="19">
        <f>J83-J84</f>
        <v>4233021</v>
      </c>
      <c r="K82" s="19">
        <f>K83-K84</f>
        <v>-42805085</v>
      </c>
    </row>
    <row r="83" spans="1:11" ht="12.75">
      <c r="A83" s="218" t="s">
        <v>135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4233021</v>
      </c>
      <c r="K83" s="7">
        <v>0</v>
      </c>
    </row>
    <row r="84" spans="1:11" ht="12.75">
      <c r="A84" s="218" t="s">
        <v>136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0</v>
      </c>
      <c r="K84" s="7">
        <f>42805085</f>
        <v>42805085</v>
      </c>
    </row>
    <row r="85" spans="1:11" ht="12.75">
      <c r="A85" s="195" t="s">
        <v>137</v>
      </c>
      <c r="B85" s="196"/>
      <c r="C85" s="196"/>
      <c r="D85" s="196"/>
      <c r="E85" s="196"/>
      <c r="F85" s="196"/>
      <c r="G85" s="196"/>
      <c r="H85" s="197"/>
      <c r="I85" s="1">
        <v>78</v>
      </c>
      <c r="J85" s="7">
        <v>12806335</v>
      </c>
      <c r="K85" s="7">
        <f>15605072-2134309</f>
        <v>13470763</v>
      </c>
    </row>
    <row r="86" spans="1:11" ht="12.75">
      <c r="A86" s="215" t="s">
        <v>293</v>
      </c>
      <c r="B86" s="216"/>
      <c r="C86" s="216"/>
      <c r="D86" s="216"/>
      <c r="E86" s="216"/>
      <c r="F86" s="216"/>
      <c r="G86" s="216"/>
      <c r="H86" s="217"/>
      <c r="I86" s="1">
        <v>79</v>
      </c>
      <c r="J86" s="46">
        <f>SUM(J87:J89)</f>
        <v>7677412</v>
      </c>
      <c r="K86" s="46">
        <f>SUM(K87:K89)</f>
        <v>7677412</v>
      </c>
    </row>
    <row r="87" spans="1:11" ht="12.75">
      <c r="A87" s="195" t="s">
        <v>103</v>
      </c>
      <c r="B87" s="196"/>
      <c r="C87" s="196"/>
      <c r="D87" s="196"/>
      <c r="E87" s="196"/>
      <c r="F87" s="196"/>
      <c r="G87" s="196"/>
      <c r="H87" s="197"/>
      <c r="I87" s="1">
        <v>80</v>
      </c>
      <c r="J87" s="7">
        <v>0</v>
      </c>
      <c r="K87" s="7">
        <v>0</v>
      </c>
    </row>
    <row r="88" spans="1:11" ht="12.75">
      <c r="A88" s="195" t="s">
        <v>104</v>
      </c>
      <c r="B88" s="196"/>
      <c r="C88" s="196"/>
      <c r="D88" s="196"/>
      <c r="E88" s="196"/>
      <c r="F88" s="196"/>
      <c r="G88" s="196"/>
      <c r="H88" s="197"/>
      <c r="I88" s="1">
        <v>81</v>
      </c>
      <c r="J88" s="7">
        <v>0</v>
      </c>
      <c r="K88" s="7">
        <v>0</v>
      </c>
    </row>
    <row r="89" spans="1:11" ht="12.75">
      <c r="A89" s="195" t="s">
        <v>105</v>
      </c>
      <c r="B89" s="196"/>
      <c r="C89" s="196"/>
      <c r="D89" s="196"/>
      <c r="E89" s="196"/>
      <c r="F89" s="196"/>
      <c r="G89" s="196"/>
      <c r="H89" s="197"/>
      <c r="I89" s="1">
        <v>82</v>
      </c>
      <c r="J89" s="7">
        <v>7677412</v>
      </c>
      <c r="K89" s="7">
        <v>7677412</v>
      </c>
    </row>
    <row r="90" spans="1:11" ht="12.75">
      <c r="A90" s="215" t="s">
        <v>294</v>
      </c>
      <c r="B90" s="216"/>
      <c r="C90" s="216"/>
      <c r="D90" s="216"/>
      <c r="E90" s="216"/>
      <c r="F90" s="216"/>
      <c r="G90" s="216"/>
      <c r="H90" s="217"/>
      <c r="I90" s="1">
        <v>83</v>
      </c>
      <c r="J90" s="46">
        <f>SUM(J91:J99)</f>
        <v>592606208</v>
      </c>
      <c r="K90" s="46">
        <f>SUM(K91:K99)</f>
        <v>683319717</v>
      </c>
    </row>
    <row r="91" spans="1:11" ht="12.75">
      <c r="A91" s="195" t="s">
        <v>106</v>
      </c>
      <c r="B91" s="196"/>
      <c r="C91" s="196"/>
      <c r="D91" s="196"/>
      <c r="E91" s="196"/>
      <c r="F91" s="196"/>
      <c r="G91" s="196"/>
      <c r="H91" s="197"/>
      <c r="I91" s="1">
        <v>84</v>
      </c>
      <c r="J91" s="7">
        <v>0</v>
      </c>
      <c r="K91" s="7">
        <v>0</v>
      </c>
    </row>
    <row r="92" spans="1:11" ht="12.75">
      <c r="A92" s="195" t="s">
        <v>204</v>
      </c>
      <c r="B92" s="196"/>
      <c r="C92" s="196"/>
      <c r="D92" s="196"/>
      <c r="E92" s="196"/>
      <c r="F92" s="196"/>
      <c r="G92" s="196"/>
      <c r="H92" s="197"/>
      <c r="I92" s="1">
        <v>85</v>
      </c>
      <c r="J92" s="7">
        <v>0</v>
      </c>
      <c r="K92" s="7">
        <v>0</v>
      </c>
    </row>
    <row r="93" spans="1:11" ht="12.75">
      <c r="A93" s="195" t="s">
        <v>1</v>
      </c>
      <c r="B93" s="196"/>
      <c r="C93" s="196"/>
      <c r="D93" s="196"/>
      <c r="E93" s="196"/>
      <c r="F93" s="196"/>
      <c r="G93" s="196"/>
      <c r="H93" s="197"/>
      <c r="I93" s="1">
        <v>86</v>
      </c>
      <c r="J93" s="7">
        <v>475538321</v>
      </c>
      <c r="K93" s="7">
        <v>570123469</v>
      </c>
    </row>
    <row r="94" spans="1:11" ht="12.75">
      <c r="A94" s="195" t="s">
        <v>205</v>
      </c>
      <c r="B94" s="196"/>
      <c r="C94" s="196"/>
      <c r="D94" s="196"/>
      <c r="E94" s="196"/>
      <c r="F94" s="196"/>
      <c r="G94" s="196"/>
      <c r="H94" s="197"/>
      <c r="I94" s="1">
        <v>87</v>
      </c>
      <c r="J94" s="7">
        <v>0</v>
      </c>
      <c r="K94" s="7">
        <v>0</v>
      </c>
    </row>
    <row r="95" spans="1:11" ht="12.75">
      <c r="A95" s="195" t="s">
        <v>206</v>
      </c>
      <c r="B95" s="196"/>
      <c r="C95" s="196"/>
      <c r="D95" s="196"/>
      <c r="E95" s="196"/>
      <c r="F95" s="196"/>
      <c r="G95" s="196"/>
      <c r="H95" s="197"/>
      <c r="I95" s="1">
        <v>88</v>
      </c>
      <c r="J95" s="7">
        <v>0</v>
      </c>
      <c r="K95" s="7">
        <v>0</v>
      </c>
    </row>
    <row r="96" spans="1:11" ht="12.75">
      <c r="A96" s="195" t="s">
        <v>207</v>
      </c>
      <c r="B96" s="196"/>
      <c r="C96" s="196"/>
      <c r="D96" s="196"/>
      <c r="E96" s="196"/>
      <c r="F96" s="196"/>
      <c r="G96" s="196"/>
      <c r="H96" s="197"/>
      <c r="I96" s="1">
        <v>89</v>
      </c>
      <c r="J96" s="7">
        <v>0</v>
      </c>
      <c r="K96" s="7">
        <v>0</v>
      </c>
    </row>
    <row r="97" spans="1:11" ht="12.75">
      <c r="A97" s="195" t="s">
        <v>83</v>
      </c>
      <c r="B97" s="196"/>
      <c r="C97" s="196"/>
      <c r="D97" s="196"/>
      <c r="E97" s="196"/>
      <c r="F97" s="196"/>
      <c r="G97" s="196"/>
      <c r="H97" s="197"/>
      <c r="I97" s="1">
        <v>90</v>
      </c>
      <c r="J97" s="7">
        <v>0</v>
      </c>
      <c r="K97" s="7">
        <v>0</v>
      </c>
    </row>
    <row r="98" spans="1:11" ht="12.75">
      <c r="A98" s="195" t="s">
        <v>81</v>
      </c>
      <c r="B98" s="196"/>
      <c r="C98" s="196"/>
      <c r="D98" s="196"/>
      <c r="E98" s="196"/>
      <c r="F98" s="196"/>
      <c r="G98" s="196"/>
      <c r="H98" s="197"/>
      <c r="I98" s="1">
        <v>91</v>
      </c>
      <c r="J98" s="7">
        <v>0</v>
      </c>
      <c r="K98" s="7">
        <v>0</v>
      </c>
    </row>
    <row r="99" spans="1:11" ht="12.75">
      <c r="A99" s="195" t="s">
        <v>82</v>
      </c>
      <c r="B99" s="196"/>
      <c r="C99" s="196"/>
      <c r="D99" s="196"/>
      <c r="E99" s="196"/>
      <c r="F99" s="196"/>
      <c r="G99" s="196"/>
      <c r="H99" s="197"/>
      <c r="I99" s="1">
        <v>92</v>
      </c>
      <c r="J99" s="7">
        <v>117067887</v>
      </c>
      <c r="K99" s="7">
        <v>113196248</v>
      </c>
    </row>
    <row r="100" spans="1:11" ht="12.75">
      <c r="A100" s="215" t="s">
        <v>295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46">
        <f>SUM(J101:J112)</f>
        <v>150722067</v>
      </c>
      <c r="K100" s="46">
        <f>SUM(K101:K112)</f>
        <v>235705203</v>
      </c>
    </row>
    <row r="101" spans="1:11" ht="12.75">
      <c r="A101" s="195" t="s">
        <v>106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7">
        <v>327998</v>
      </c>
      <c r="K101" s="7">
        <v>40121205</v>
      </c>
    </row>
    <row r="102" spans="1:13" ht="12.75">
      <c r="A102" s="195" t="s">
        <v>204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7">
        <v>0</v>
      </c>
      <c r="K102" s="7">
        <v>0</v>
      </c>
      <c r="M102" s="69"/>
    </row>
    <row r="103" spans="1:11" ht="12.75">
      <c r="A103" s="195" t="s">
        <v>1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7">
        <v>107180890</v>
      </c>
      <c r="K103" s="7">
        <v>110295090</v>
      </c>
    </row>
    <row r="104" spans="1:13" ht="12.75">
      <c r="A104" s="195" t="s">
        <v>205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7">
        <v>6001506</v>
      </c>
      <c r="K104" s="7">
        <v>25057790</v>
      </c>
      <c r="M104" s="70"/>
    </row>
    <row r="105" spans="1:11" ht="12.75">
      <c r="A105" s="195" t="s">
        <v>206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7">
        <v>26953652</v>
      </c>
      <c r="K105" s="7">
        <v>33895116</v>
      </c>
    </row>
    <row r="106" spans="1:11" ht="12.75">
      <c r="A106" s="195" t="s">
        <v>207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7">
        <v>0</v>
      </c>
      <c r="K106" s="7">
        <v>2327902</v>
      </c>
    </row>
    <row r="107" spans="1:11" ht="12.75">
      <c r="A107" s="195" t="s">
        <v>83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7">
        <v>0</v>
      </c>
      <c r="K107" s="7">
        <v>0</v>
      </c>
    </row>
    <row r="108" spans="1:11" ht="12.75">
      <c r="A108" s="195" t="s">
        <v>84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7">
        <v>2679426</v>
      </c>
      <c r="K108" s="7">
        <v>7857270</v>
      </c>
    </row>
    <row r="109" spans="1:11" ht="12.75">
      <c r="A109" s="195" t="s">
        <v>85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7">
        <v>7371580</v>
      </c>
      <c r="K109" s="7">
        <v>15918722</v>
      </c>
    </row>
    <row r="110" spans="1:11" ht="12.75">
      <c r="A110" s="195" t="s">
        <v>88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7">
        <v>0</v>
      </c>
      <c r="K110" s="7">
        <v>0</v>
      </c>
    </row>
    <row r="111" spans="1:11" ht="12.75">
      <c r="A111" s="195" t="s">
        <v>86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7">
        <v>0</v>
      </c>
      <c r="K111" s="7">
        <v>0</v>
      </c>
    </row>
    <row r="112" spans="1:11" ht="12.75">
      <c r="A112" s="195" t="s">
        <v>87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7">
        <v>207015</v>
      </c>
      <c r="K112" s="7">
        <v>232108</v>
      </c>
    </row>
    <row r="113" spans="1:11" ht="12.75">
      <c r="A113" s="215" t="s">
        <v>2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49">
        <v>4680196</v>
      </c>
      <c r="K113" s="49">
        <v>4552711</v>
      </c>
    </row>
    <row r="114" spans="1:11" ht="12.75">
      <c r="A114" s="212" t="s">
        <v>17</v>
      </c>
      <c r="B114" s="213"/>
      <c r="C114" s="213"/>
      <c r="D114" s="213"/>
      <c r="E114" s="213"/>
      <c r="F114" s="213"/>
      <c r="G114" s="213"/>
      <c r="H114" s="214"/>
      <c r="I114" s="47">
        <v>107</v>
      </c>
      <c r="J114" s="48">
        <f>J69+J86+J90+J100+J113</f>
        <v>1553374062</v>
      </c>
      <c r="K114" s="48">
        <f>K69+K86+K90+K100+K113</f>
        <v>1667910747</v>
      </c>
    </row>
    <row r="115" spans="1:11" ht="12.75">
      <c r="A115" s="198" t="s">
        <v>46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5502678</v>
      </c>
      <c r="K115" s="8">
        <v>5502678</v>
      </c>
    </row>
    <row r="116" spans="1:11" ht="12.75">
      <c r="A116" s="201" t="s">
        <v>267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150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195" t="s">
        <v>4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7">
        <f>J69-J119</f>
        <v>784881844</v>
      </c>
      <c r="K118" s="7">
        <f>K69-K119</f>
        <v>723184941</v>
      </c>
    </row>
    <row r="119" spans="1:11" ht="12.75">
      <c r="A119" s="209" t="s">
        <v>5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12806335</v>
      </c>
      <c r="K119" s="8">
        <f>K85</f>
        <v>13470763</v>
      </c>
    </row>
    <row r="120" spans="1:11" ht="12.75">
      <c r="A120" s="193" t="s">
        <v>268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  <row r="122" spans="10:11" ht="12.75">
      <c r="J122" s="69"/>
      <c r="K122" s="69">
        <f>K66-K114</f>
        <v>0</v>
      </c>
    </row>
    <row r="123" spans="10:11" ht="12.75">
      <c r="J123" s="69"/>
      <c r="K123" s="69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31:H31"/>
    <mergeCell ref="A32:H32"/>
    <mergeCell ref="A33:H33"/>
    <mergeCell ref="A34:H34"/>
    <mergeCell ref="A35:H35"/>
    <mergeCell ref="A36:H36"/>
    <mergeCell ref="A41:H41"/>
    <mergeCell ref="A42:H42"/>
    <mergeCell ref="A39:H39"/>
    <mergeCell ref="A40:H40"/>
    <mergeCell ref="A37:H37"/>
    <mergeCell ref="A38:H38"/>
    <mergeCell ref="A25:H25"/>
    <mergeCell ref="A26:H26"/>
    <mergeCell ref="A27:H27"/>
    <mergeCell ref="A28:H28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75:H75"/>
    <mergeCell ref="A76:H76"/>
    <mergeCell ref="A73:H73"/>
    <mergeCell ref="A74:H74"/>
    <mergeCell ref="A67:H67"/>
    <mergeCell ref="A68:K68"/>
    <mergeCell ref="A69:H69"/>
    <mergeCell ref="A70:H70"/>
    <mergeCell ref="A71:H71"/>
    <mergeCell ref="A72:H72"/>
    <mergeCell ref="A86:H86"/>
    <mergeCell ref="A79:H79"/>
    <mergeCell ref="A80:H80"/>
    <mergeCell ref="A81:H81"/>
    <mergeCell ref="A82:H82"/>
    <mergeCell ref="A77:H77"/>
    <mergeCell ref="A78:H78"/>
    <mergeCell ref="A96:H96"/>
    <mergeCell ref="A89:H89"/>
    <mergeCell ref="A90:H90"/>
    <mergeCell ref="A105:H105"/>
    <mergeCell ref="A106:H106"/>
    <mergeCell ref="A63:H63"/>
    <mergeCell ref="A64:H64"/>
    <mergeCell ref="A83:H83"/>
    <mergeCell ref="A84:H84"/>
    <mergeCell ref="A85:H85"/>
    <mergeCell ref="A104:H104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119:H119"/>
    <mergeCell ref="A113:H113"/>
    <mergeCell ref="A114:H114"/>
    <mergeCell ref="A97:H97"/>
    <mergeCell ref="A98:H98"/>
    <mergeCell ref="A99:H99"/>
    <mergeCell ref="A100:H100"/>
    <mergeCell ref="A109:H109"/>
    <mergeCell ref="A110:H110"/>
    <mergeCell ref="A103:H103"/>
    <mergeCell ref="A120:K120"/>
    <mergeCell ref="A107:H107"/>
    <mergeCell ref="A108:H108"/>
    <mergeCell ref="A111:H111"/>
    <mergeCell ref="A112:H112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P16" sqref="P16"/>
    </sheetView>
  </sheetViews>
  <sheetFormatPr defaultColWidth="9.140625" defaultRowHeight="12.75"/>
  <cols>
    <col min="1" max="7" width="9.140625" style="32" customWidth="1"/>
    <col min="8" max="8" width="6.57421875" style="32" customWidth="1"/>
    <col min="9" max="9" width="7.8515625" style="32" customWidth="1"/>
    <col min="10" max="10" width="10.421875" style="32" customWidth="1"/>
    <col min="11" max="11" width="10.8515625" style="32" customWidth="1"/>
    <col min="12" max="12" width="10.421875" style="32" customWidth="1"/>
    <col min="13" max="13" width="10.8515625" style="32" customWidth="1"/>
    <col min="14" max="14" width="9.7109375" style="32" bestFit="1" customWidth="1"/>
    <col min="15" max="16384" width="9.140625" style="32" customWidth="1"/>
  </cols>
  <sheetData>
    <row r="1" spans="1:13" ht="12.75" customHeight="1">
      <c r="A1" s="232" t="s">
        <v>304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90" t="s">
        <v>312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.75" customHeight="1">
      <c r="A3" s="264" t="s">
        <v>291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48</v>
      </c>
      <c r="B4" s="265"/>
      <c r="C4" s="265"/>
      <c r="D4" s="265"/>
      <c r="E4" s="265"/>
      <c r="F4" s="265"/>
      <c r="G4" s="265"/>
      <c r="H4" s="265"/>
      <c r="I4" s="63" t="s">
        <v>240</v>
      </c>
      <c r="J4" s="270" t="s">
        <v>274</v>
      </c>
      <c r="K4" s="270"/>
      <c r="L4" s="270" t="s">
        <v>275</v>
      </c>
      <c r="M4" s="270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63"/>
      <c r="J5" s="64" t="s">
        <v>271</v>
      </c>
      <c r="K5" s="64" t="s">
        <v>272</v>
      </c>
      <c r="L5" s="64" t="s">
        <v>271</v>
      </c>
      <c r="M5" s="64" t="s">
        <v>272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25">
        <v>2</v>
      </c>
      <c r="J6" s="23">
        <v>3</v>
      </c>
      <c r="K6" s="23">
        <v>4</v>
      </c>
      <c r="L6" s="23">
        <v>5</v>
      </c>
      <c r="M6" s="23">
        <v>6</v>
      </c>
    </row>
    <row r="7" spans="1:13" ht="12.75">
      <c r="A7" s="267" t="s">
        <v>18</v>
      </c>
      <c r="B7" s="268"/>
      <c r="C7" s="268"/>
      <c r="D7" s="268"/>
      <c r="E7" s="268"/>
      <c r="F7" s="268"/>
      <c r="G7" s="268"/>
      <c r="H7" s="269"/>
      <c r="I7" s="51">
        <v>111</v>
      </c>
      <c r="J7" s="56">
        <f>SUM(J8:J9)</f>
        <v>115107755</v>
      </c>
      <c r="K7" s="56">
        <f>SUM(K8:K9)</f>
        <v>98814255</v>
      </c>
      <c r="L7" s="56">
        <f>SUM(L8:L9)</f>
        <v>132472026</v>
      </c>
      <c r="M7" s="56">
        <f>SUM(M8:M9)</f>
        <v>111198639</v>
      </c>
    </row>
    <row r="8" spans="1:13" ht="12.75">
      <c r="A8" s="215" t="s">
        <v>124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92339580</v>
      </c>
      <c r="K8" s="7">
        <v>86930884</v>
      </c>
      <c r="L8" s="7">
        <v>110380518</v>
      </c>
      <c r="M8" s="7">
        <f>L8-10093101</f>
        <v>100287417</v>
      </c>
    </row>
    <row r="9" spans="1:13" ht="12.75">
      <c r="A9" s="215" t="s">
        <v>92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22768175</v>
      </c>
      <c r="K9" s="7">
        <v>11883371</v>
      </c>
      <c r="L9" s="7">
        <v>22091508</v>
      </c>
      <c r="M9" s="7">
        <f>L9-11180286</f>
        <v>10911222</v>
      </c>
    </row>
    <row r="10" spans="1:13" ht="12.75">
      <c r="A10" s="258" t="s">
        <v>8</v>
      </c>
      <c r="B10" s="259"/>
      <c r="C10" s="259"/>
      <c r="D10" s="259"/>
      <c r="E10" s="259"/>
      <c r="F10" s="259"/>
      <c r="G10" s="259"/>
      <c r="H10" s="260"/>
      <c r="I10" s="53">
        <v>114</v>
      </c>
      <c r="J10" s="57">
        <f>J11+J12+J16+J20+J21+J22+J25+J26</f>
        <v>148716965</v>
      </c>
      <c r="K10" s="57">
        <f>K11+K12+K16+K20+K21+K22+K25+K26</f>
        <v>97590560</v>
      </c>
      <c r="L10" s="57">
        <f>L11+L12+L16+L20+L21+L22+L25+L26</f>
        <v>167705103</v>
      </c>
      <c r="M10" s="57">
        <f>M11+M12+M16+M20+M21+M22+M25+M26</f>
        <v>110598417</v>
      </c>
    </row>
    <row r="11" spans="1:13" ht="12.75">
      <c r="A11" s="215" t="s">
        <v>93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5" t="s">
        <v>14</v>
      </c>
      <c r="B12" s="216"/>
      <c r="C12" s="216"/>
      <c r="D12" s="216"/>
      <c r="E12" s="216"/>
      <c r="F12" s="216"/>
      <c r="G12" s="216"/>
      <c r="H12" s="217"/>
      <c r="I12" s="1">
        <v>116</v>
      </c>
      <c r="J12" s="46">
        <f>SUM(J13:J15)</f>
        <v>40292209</v>
      </c>
      <c r="K12" s="46">
        <f>SUM(K13:K15)</f>
        <v>33215281</v>
      </c>
      <c r="L12" s="46">
        <f>SUM(L13:L15)</f>
        <v>47363792</v>
      </c>
      <c r="M12" s="46">
        <f>SUM(M13:M15)</f>
        <v>39422431</v>
      </c>
    </row>
    <row r="13" spans="1:13" ht="12.75">
      <c r="A13" s="195" t="s">
        <v>120</v>
      </c>
      <c r="B13" s="196"/>
      <c r="C13" s="196"/>
      <c r="D13" s="196"/>
      <c r="E13" s="196"/>
      <c r="F13" s="196"/>
      <c r="G13" s="196"/>
      <c r="H13" s="197"/>
      <c r="I13" s="1">
        <v>117</v>
      </c>
      <c r="J13" s="7">
        <v>26691618</v>
      </c>
      <c r="K13" s="7">
        <v>21327041</v>
      </c>
      <c r="L13" s="7">
        <v>32899279</v>
      </c>
      <c r="M13" s="7">
        <v>28088996</v>
      </c>
    </row>
    <row r="14" spans="1:13" ht="12.75">
      <c r="A14" s="195" t="s">
        <v>121</v>
      </c>
      <c r="B14" s="196"/>
      <c r="C14" s="196"/>
      <c r="D14" s="196"/>
      <c r="E14" s="196"/>
      <c r="F14" s="196"/>
      <c r="G14" s="196"/>
      <c r="H14" s="197"/>
      <c r="I14" s="1">
        <v>118</v>
      </c>
      <c r="J14" s="7">
        <v>3406011</v>
      </c>
      <c r="K14" s="7">
        <v>3340772</v>
      </c>
      <c r="L14" s="7">
        <v>3569914</v>
      </c>
      <c r="M14" s="7">
        <v>3418526</v>
      </c>
    </row>
    <row r="15" spans="1:13" ht="12.75">
      <c r="A15" s="195" t="s">
        <v>50</v>
      </c>
      <c r="B15" s="196"/>
      <c r="C15" s="196"/>
      <c r="D15" s="196"/>
      <c r="E15" s="196"/>
      <c r="F15" s="196"/>
      <c r="G15" s="196"/>
      <c r="H15" s="197"/>
      <c r="I15" s="1">
        <v>119</v>
      </c>
      <c r="J15" s="7">
        <v>10194580</v>
      </c>
      <c r="K15" s="7">
        <v>8547468</v>
      </c>
      <c r="L15" s="7">
        <v>10894599</v>
      </c>
      <c r="M15" s="7">
        <v>7914909</v>
      </c>
    </row>
    <row r="16" spans="1:13" ht="12.75">
      <c r="A16" s="215" t="s">
        <v>15</v>
      </c>
      <c r="B16" s="216"/>
      <c r="C16" s="216"/>
      <c r="D16" s="216"/>
      <c r="E16" s="216"/>
      <c r="F16" s="216"/>
      <c r="G16" s="216"/>
      <c r="H16" s="217"/>
      <c r="I16" s="1">
        <v>120</v>
      </c>
      <c r="J16" s="46">
        <f>SUM(J17:J19)</f>
        <v>37154603</v>
      </c>
      <c r="K16" s="46">
        <f>SUM(K17:K19)</f>
        <v>26919998</v>
      </c>
      <c r="L16" s="46">
        <f>SUM(L17:L19)</f>
        <v>47476942</v>
      </c>
      <c r="M16" s="46">
        <f>SUM(M17:M19)</f>
        <v>33579596</v>
      </c>
    </row>
    <row r="17" spans="1:13" ht="12.75">
      <c r="A17" s="195" t="s">
        <v>51</v>
      </c>
      <c r="B17" s="196"/>
      <c r="C17" s="196"/>
      <c r="D17" s="196"/>
      <c r="E17" s="196"/>
      <c r="F17" s="196"/>
      <c r="G17" s="196"/>
      <c r="H17" s="197"/>
      <c r="I17" s="1">
        <v>121</v>
      </c>
      <c r="J17" s="7">
        <v>22463463</v>
      </c>
      <c r="K17" s="7">
        <v>16481158</v>
      </c>
      <c r="L17" s="7">
        <v>28221668</v>
      </c>
      <c r="M17" s="7">
        <v>20077618</v>
      </c>
    </row>
    <row r="18" spans="1:13" ht="12.75">
      <c r="A18" s="195" t="s">
        <v>52</v>
      </c>
      <c r="B18" s="196"/>
      <c r="C18" s="196"/>
      <c r="D18" s="196"/>
      <c r="E18" s="196"/>
      <c r="F18" s="196"/>
      <c r="G18" s="196"/>
      <c r="H18" s="197"/>
      <c r="I18" s="1">
        <v>122</v>
      </c>
      <c r="J18" s="7">
        <v>9317109</v>
      </c>
      <c r="K18" s="7">
        <v>6561850</v>
      </c>
      <c r="L18" s="7">
        <v>12390370</v>
      </c>
      <c r="M18" s="7">
        <v>8655166</v>
      </c>
    </row>
    <row r="19" spans="1:13" ht="12.75">
      <c r="A19" s="195" t="s">
        <v>53</v>
      </c>
      <c r="B19" s="196"/>
      <c r="C19" s="196"/>
      <c r="D19" s="196"/>
      <c r="E19" s="196"/>
      <c r="F19" s="196"/>
      <c r="G19" s="196"/>
      <c r="H19" s="197"/>
      <c r="I19" s="1">
        <v>123</v>
      </c>
      <c r="J19" s="7">
        <v>5374031</v>
      </c>
      <c r="K19" s="7">
        <v>3876990</v>
      </c>
      <c r="L19" s="7">
        <v>6864904</v>
      </c>
      <c r="M19" s="7">
        <v>4846812</v>
      </c>
    </row>
    <row r="20" spans="1:13" ht="12.75">
      <c r="A20" s="215" t="s">
        <v>94</v>
      </c>
      <c r="B20" s="216"/>
      <c r="C20" s="216"/>
      <c r="D20" s="216"/>
      <c r="E20" s="216"/>
      <c r="F20" s="216"/>
      <c r="G20" s="216"/>
      <c r="H20" s="217"/>
      <c r="I20" s="1">
        <v>124</v>
      </c>
      <c r="J20" s="49">
        <v>64386639</v>
      </c>
      <c r="K20" s="49">
        <v>32193320</v>
      </c>
      <c r="L20" s="49">
        <v>63995859</v>
      </c>
      <c r="M20" s="49">
        <v>31997929</v>
      </c>
    </row>
    <row r="21" spans="1:13" ht="12.75">
      <c r="A21" s="215" t="s">
        <v>95</v>
      </c>
      <c r="B21" s="216"/>
      <c r="C21" s="216"/>
      <c r="D21" s="216"/>
      <c r="E21" s="216"/>
      <c r="F21" s="216"/>
      <c r="G21" s="216"/>
      <c r="H21" s="217"/>
      <c r="I21" s="1">
        <v>125</v>
      </c>
      <c r="J21" s="49">
        <v>6603686</v>
      </c>
      <c r="K21" s="49">
        <v>5060826</v>
      </c>
      <c r="L21" s="49">
        <v>8117968</v>
      </c>
      <c r="M21" s="49">
        <v>4965616</v>
      </c>
    </row>
    <row r="22" spans="1:13" ht="12.75">
      <c r="A22" s="215" t="s">
        <v>16</v>
      </c>
      <c r="B22" s="216"/>
      <c r="C22" s="216"/>
      <c r="D22" s="216"/>
      <c r="E22" s="216"/>
      <c r="F22" s="216"/>
      <c r="G22" s="216"/>
      <c r="H22" s="217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>
      <c r="A23" s="195" t="s">
        <v>111</v>
      </c>
      <c r="B23" s="196"/>
      <c r="C23" s="196"/>
      <c r="D23" s="196"/>
      <c r="E23" s="196"/>
      <c r="F23" s="196"/>
      <c r="G23" s="196"/>
      <c r="H23" s="19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5" t="s">
        <v>112</v>
      </c>
      <c r="B24" s="196"/>
      <c r="C24" s="196"/>
      <c r="D24" s="196"/>
      <c r="E24" s="196"/>
      <c r="F24" s="196"/>
      <c r="G24" s="196"/>
      <c r="H24" s="19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5" t="s">
        <v>96</v>
      </c>
      <c r="B25" s="216"/>
      <c r="C25" s="216"/>
      <c r="D25" s="216"/>
      <c r="E25" s="216"/>
      <c r="F25" s="216"/>
      <c r="G25" s="216"/>
      <c r="H25" s="217"/>
      <c r="I25" s="1">
        <v>129</v>
      </c>
      <c r="J25" s="49">
        <v>0</v>
      </c>
      <c r="K25" s="49">
        <v>0</v>
      </c>
      <c r="L25" s="49">
        <v>0</v>
      </c>
      <c r="M25" s="49">
        <v>0</v>
      </c>
    </row>
    <row r="26" spans="1:13" ht="12.75">
      <c r="A26" s="215" t="s">
        <v>39</v>
      </c>
      <c r="B26" s="216"/>
      <c r="C26" s="216"/>
      <c r="D26" s="216"/>
      <c r="E26" s="216"/>
      <c r="F26" s="216"/>
      <c r="G26" s="216"/>
      <c r="H26" s="217"/>
      <c r="I26" s="1">
        <v>130</v>
      </c>
      <c r="J26" s="49">
        <v>279828</v>
      </c>
      <c r="K26" s="49">
        <v>201135</v>
      </c>
      <c r="L26" s="49">
        <v>750542</v>
      </c>
      <c r="M26" s="49">
        <v>632845</v>
      </c>
    </row>
    <row r="27" spans="1:13" ht="12.75">
      <c r="A27" s="255" t="s">
        <v>174</v>
      </c>
      <c r="B27" s="256"/>
      <c r="C27" s="256"/>
      <c r="D27" s="256"/>
      <c r="E27" s="256"/>
      <c r="F27" s="256"/>
      <c r="G27" s="256"/>
      <c r="H27" s="257"/>
      <c r="I27" s="52">
        <v>131</v>
      </c>
      <c r="J27" s="58">
        <f>SUM(J28:J32)</f>
        <v>427719</v>
      </c>
      <c r="K27" s="58">
        <f>SUM(K28:K32)</f>
        <v>190994</v>
      </c>
      <c r="L27" s="58">
        <f>SUM(L28:L32)</f>
        <v>395746</v>
      </c>
      <c r="M27" s="58">
        <f>SUM(M28:M32)</f>
        <v>322516</v>
      </c>
    </row>
    <row r="28" spans="1:13" ht="28.5" customHeight="1">
      <c r="A28" s="215" t="s">
        <v>188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7" customHeight="1">
      <c r="A29" s="215" t="s">
        <v>125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427719</v>
      </c>
      <c r="K29" s="7">
        <v>190994</v>
      </c>
      <c r="L29" s="7">
        <v>395746</v>
      </c>
      <c r="M29" s="7">
        <v>322516</v>
      </c>
    </row>
    <row r="30" spans="1:13" ht="12.75">
      <c r="A30" s="215" t="s">
        <v>113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5" t="s">
        <v>184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5" t="s">
        <v>114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58" t="s">
        <v>175</v>
      </c>
      <c r="B33" s="259"/>
      <c r="C33" s="259"/>
      <c r="D33" s="259"/>
      <c r="E33" s="259"/>
      <c r="F33" s="259"/>
      <c r="G33" s="259"/>
      <c r="H33" s="260"/>
      <c r="I33" s="53">
        <v>137</v>
      </c>
      <c r="J33" s="57">
        <f>SUM(J34:J37)</f>
        <v>10487006</v>
      </c>
      <c r="K33" s="57">
        <f>SUM(K34:K37)</f>
        <v>5773502</v>
      </c>
      <c r="L33" s="57">
        <f>SUM(L34:L37)</f>
        <v>10102063</v>
      </c>
      <c r="M33" s="57">
        <f>SUM(M34:M37)</f>
        <v>6071272</v>
      </c>
    </row>
    <row r="34" spans="1:13" ht="12.75">
      <c r="A34" s="215" t="s">
        <v>55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5" t="s">
        <v>54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10487006</v>
      </c>
      <c r="K35" s="7">
        <v>5773502</v>
      </c>
      <c r="L35" s="7">
        <v>10102063</v>
      </c>
      <c r="M35" s="7">
        <v>6071272</v>
      </c>
    </row>
    <row r="36" spans="1:13" ht="12.75">
      <c r="A36" s="215" t="s">
        <v>185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5" t="s">
        <v>56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55" t="s">
        <v>159</v>
      </c>
      <c r="B38" s="256"/>
      <c r="C38" s="256"/>
      <c r="D38" s="256"/>
      <c r="E38" s="256"/>
      <c r="F38" s="256"/>
      <c r="G38" s="256"/>
      <c r="H38" s="257"/>
      <c r="I38" s="52">
        <v>142</v>
      </c>
      <c r="J38" s="61">
        <v>0</v>
      </c>
      <c r="K38" s="61">
        <v>0</v>
      </c>
      <c r="L38" s="61">
        <v>0</v>
      </c>
      <c r="M38" s="61">
        <v>0</v>
      </c>
    </row>
    <row r="39" spans="1:13" ht="12.75">
      <c r="A39" s="258" t="s">
        <v>160</v>
      </c>
      <c r="B39" s="259"/>
      <c r="C39" s="259"/>
      <c r="D39" s="259"/>
      <c r="E39" s="259"/>
      <c r="F39" s="259"/>
      <c r="G39" s="259"/>
      <c r="H39" s="260"/>
      <c r="I39" s="53">
        <v>143</v>
      </c>
      <c r="J39" s="62">
        <v>0</v>
      </c>
      <c r="K39" s="62">
        <v>0</v>
      </c>
      <c r="L39" s="62">
        <v>0</v>
      </c>
      <c r="M39" s="62">
        <v>0</v>
      </c>
    </row>
    <row r="40" spans="1:13" ht="12.75">
      <c r="A40" s="255" t="s">
        <v>186</v>
      </c>
      <c r="B40" s="256"/>
      <c r="C40" s="256"/>
      <c r="D40" s="256"/>
      <c r="E40" s="256"/>
      <c r="F40" s="256"/>
      <c r="G40" s="256"/>
      <c r="H40" s="257"/>
      <c r="I40" s="52">
        <v>144</v>
      </c>
      <c r="J40" s="61"/>
      <c r="K40" s="61"/>
      <c r="L40" s="61"/>
      <c r="M40" s="61"/>
    </row>
    <row r="41" spans="1:13" ht="12.75">
      <c r="A41" s="258" t="s">
        <v>187</v>
      </c>
      <c r="B41" s="259"/>
      <c r="C41" s="259"/>
      <c r="D41" s="259"/>
      <c r="E41" s="259"/>
      <c r="F41" s="259"/>
      <c r="G41" s="259"/>
      <c r="H41" s="260"/>
      <c r="I41" s="53">
        <v>145</v>
      </c>
      <c r="J41" s="62"/>
      <c r="K41" s="62"/>
      <c r="L41" s="62">
        <v>0</v>
      </c>
      <c r="M41" s="62">
        <v>0</v>
      </c>
    </row>
    <row r="42" spans="1:13" ht="12.75">
      <c r="A42" s="249" t="s">
        <v>176</v>
      </c>
      <c r="B42" s="250"/>
      <c r="C42" s="250"/>
      <c r="D42" s="250"/>
      <c r="E42" s="250"/>
      <c r="F42" s="250"/>
      <c r="G42" s="250"/>
      <c r="H42" s="251"/>
      <c r="I42" s="54">
        <v>146</v>
      </c>
      <c r="J42" s="59">
        <f>J7+J27+J38+J40</f>
        <v>115535474</v>
      </c>
      <c r="K42" s="59">
        <f>K7+K27+K38+K40</f>
        <v>99005249</v>
      </c>
      <c r="L42" s="59">
        <f>L7+L27+L38+L40</f>
        <v>132867772</v>
      </c>
      <c r="M42" s="59">
        <f>M7+M27+M38+M40</f>
        <v>111521155</v>
      </c>
    </row>
    <row r="43" spans="1:13" ht="12.75">
      <c r="A43" s="252" t="s">
        <v>177</v>
      </c>
      <c r="B43" s="253"/>
      <c r="C43" s="253"/>
      <c r="D43" s="253"/>
      <c r="E43" s="253"/>
      <c r="F43" s="253"/>
      <c r="G43" s="253"/>
      <c r="H43" s="254"/>
      <c r="I43" s="55">
        <v>147</v>
      </c>
      <c r="J43" s="60">
        <f>J10+J33+J39+J41</f>
        <v>159203971</v>
      </c>
      <c r="K43" s="60">
        <f>K10+K33+K39+K41</f>
        <v>103364062</v>
      </c>
      <c r="L43" s="60">
        <f>L10+L33+L39+L41</f>
        <v>177807166</v>
      </c>
      <c r="M43" s="60">
        <f>M10+M33+M39+M41</f>
        <v>116669689</v>
      </c>
    </row>
    <row r="44" spans="1:13" ht="12.75">
      <c r="A44" s="215" t="s">
        <v>197</v>
      </c>
      <c r="B44" s="216"/>
      <c r="C44" s="216"/>
      <c r="D44" s="216"/>
      <c r="E44" s="216"/>
      <c r="F44" s="216"/>
      <c r="G44" s="216"/>
      <c r="H44" s="217"/>
      <c r="I44" s="1">
        <v>148</v>
      </c>
      <c r="J44" s="46">
        <f>J42-J43</f>
        <v>-43668497</v>
      </c>
      <c r="K44" s="46">
        <f>K42-K43</f>
        <v>-4358813</v>
      </c>
      <c r="L44" s="46">
        <f>L42-L43</f>
        <v>-44939394</v>
      </c>
      <c r="M44" s="46">
        <f>M42-M43</f>
        <v>-5148534</v>
      </c>
    </row>
    <row r="45" spans="1:13" ht="12.75">
      <c r="A45" s="218" t="s">
        <v>179</v>
      </c>
      <c r="B45" s="219"/>
      <c r="C45" s="219"/>
      <c r="D45" s="219"/>
      <c r="E45" s="219"/>
      <c r="F45" s="219"/>
      <c r="G45" s="219"/>
      <c r="H45" s="220"/>
      <c r="I45" s="1">
        <v>149</v>
      </c>
      <c r="J45" s="19">
        <f>IF(J42&gt;J43,J42-J43,0)</f>
        <v>0</v>
      </c>
      <c r="K45" s="19">
        <f>IF(K42&gt;K43,K42-K43,0)</f>
        <v>0</v>
      </c>
      <c r="L45" s="19">
        <f>IF(L42&gt;L43,L42-L43,0)</f>
        <v>0</v>
      </c>
      <c r="M45" s="19">
        <f>IF(M42&gt;M43,M42-M43,0)</f>
        <v>0</v>
      </c>
    </row>
    <row r="46" spans="1:13" ht="12.75">
      <c r="A46" s="218" t="s">
        <v>180</v>
      </c>
      <c r="B46" s="219"/>
      <c r="C46" s="219"/>
      <c r="D46" s="219"/>
      <c r="E46" s="219"/>
      <c r="F46" s="219"/>
      <c r="G46" s="219"/>
      <c r="H46" s="220"/>
      <c r="I46" s="1">
        <v>150</v>
      </c>
      <c r="J46" s="19">
        <f>IF(J43&gt;J42,J43-J42,0)</f>
        <v>43668497</v>
      </c>
      <c r="K46" s="19">
        <f>IF(K43&gt;K42,K43-K42,0)</f>
        <v>4358813</v>
      </c>
      <c r="L46" s="19">
        <f>IF(L43&gt;L42,L43-L42,0)</f>
        <v>44939394</v>
      </c>
      <c r="M46" s="19">
        <f>IF(M43&gt;M42,M43-M42,0)</f>
        <v>5148534</v>
      </c>
    </row>
    <row r="47" spans="1:13" ht="12.75">
      <c r="A47" s="215" t="s">
        <v>178</v>
      </c>
      <c r="B47" s="216"/>
      <c r="C47" s="216"/>
      <c r="D47" s="216"/>
      <c r="E47" s="216"/>
      <c r="F47" s="216"/>
      <c r="G47" s="216"/>
      <c r="H47" s="217"/>
      <c r="I47" s="1">
        <v>151</v>
      </c>
      <c r="J47" s="49">
        <v>0</v>
      </c>
      <c r="K47" s="49">
        <v>0</v>
      </c>
      <c r="L47" s="49">
        <v>0</v>
      </c>
      <c r="M47" s="49">
        <v>0</v>
      </c>
    </row>
    <row r="48" spans="1:13" ht="12.75">
      <c r="A48" s="215" t="s">
        <v>198</v>
      </c>
      <c r="B48" s="216"/>
      <c r="C48" s="216"/>
      <c r="D48" s="216"/>
      <c r="E48" s="216"/>
      <c r="F48" s="216"/>
      <c r="G48" s="216"/>
      <c r="H48" s="217"/>
      <c r="I48" s="1">
        <v>152</v>
      </c>
      <c r="J48" s="46">
        <f>J44-J47</f>
        <v>-43668497</v>
      </c>
      <c r="K48" s="46">
        <f>K44-K47</f>
        <v>-4358813</v>
      </c>
      <c r="L48" s="46">
        <f>L44-L47</f>
        <v>-44939394</v>
      </c>
      <c r="M48" s="46">
        <f>M44-M47</f>
        <v>-5148534</v>
      </c>
    </row>
    <row r="49" spans="1:13" ht="12.75">
      <c r="A49" s="218" t="s">
        <v>156</v>
      </c>
      <c r="B49" s="219"/>
      <c r="C49" s="219"/>
      <c r="D49" s="219"/>
      <c r="E49" s="219"/>
      <c r="F49" s="219"/>
      <c r="G49" s="219"/>
      <c r="H49" s="220"/>
      <c r="I49" s="1">
        <v>153</v>
      </c>
      <c r="J49" s="19">
        <f>IF(J48&gt;0,J48,0)</f>
        <v>0</v>
      </c>
      <c r="K49" s="19">
        <f>IF(K48&gt;0,K48,0)</f>
        <v>0</v>
      </c>
      <c r="L49" s="19">
        <f>IF(L48&gt;0,L48,0)</f>
        <v>0</v>
      </c>
      <c r="M49" s="19">
        <f>IF(M48&gt;0,M48,0)</f>
        <v>0</v>
      </c>
    </row>
    <row r="50" spans="1:13" ht="12.75">
      <c r="A50" s="261" t="s">
        <v>181</v>
      </c>
      <c r="B50" s="262"/>
      <c r="C50" s="262"/>
      <c r="D50" s="262"/>
      <c r="E50" s="262"/>
      <c r="F50" s="262"/>
      <c r="G50" s="262"/>
      <c r="H50" s="263"/>
      <c r="I50" s="2">
        <v>154</v>
      </c>
      <c r="J50" s="24">
        <f>IF(J48&lt;0,-J48,0)</f>
        <v>43668497</v>
      </c>
      <c r="K50" s="24">
        <f>IF(K48&lt;0,-K48,0)</f>
        <v>4358813</v>
      </c>
      <c r="L50" s="24">
        <f>IF(L48&lt;0,-L48,0)</f>
        <v>44939394</v>
      </c>
      <c r="M50" s="24">
        <f>IF(M48&lt;0,-M48,0)</f>
        <v>5148534</v>
      </c>
    </row>
    <row r="51" spans="1:13" ht="12.75" customHeight="1">
      <c r="A51" s="201" t="s">
        <v>269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151</v>
      </c>
      <c r="B52" s="206"/>
      <c r="C52" s="206"/>
      <c r="D52" s="206"/>
      <c r="E52" s="206"/>
      <c r="F52" s="206"/>
      <c r="G52" s="206"/>
      <c r="H52" s="206"/>
      <c r="I52" s="20"/>
      <c r="J52" s="20"/>
      <c r="K52" s="20"/>
      <c r="L52" s="20"/>
      <c r="M52" s="65"/>
    </row>
    <row r="53" spans="1:13" ht="12.75">
      <c r="A53" s="246" t="s">
        <v>195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196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01" t="s">
        <v>153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165</v>
      </c>
      <c r="B56" s="206"/>
      <c r="C56" s="206"/>
      <c r="D56" s="206"/>
      <c r="E56" s="206"/>
      <c r="F56" s="206"/>
      <c r="G56" s="206"/>
      <c r="H56" s="227"/>
      <c r="I56" s="9">
        <v>157</v>
      </c>
      <c r="J56" s="6">
        <f>J48</f>
        <v>-43668497</v>
      </c>
      <c r="K56" s="6">
        <f>K48</f>
        <v>-4358813</v>
      </c>
      <c r="L56" s="6">
        <f>L48</f>
        <v>-44939394</v>
      </c>
      <c r="M56" s="6">
        <f>M48</f>
        <v>-5148534</v>
      </c>
    </row>
    <row r="57" spans="1:13" ht="12.75">
      <c r="A57" s="215" t="s">
        <v>182</v>
      </c>
      <c r="B57" s="216"/>
      <c r="C57" s="216"/>
      <c r="D57" s="216"/>
      <c r="E57" s="216"/>
      <c r="F57" s="216"/>
      <c r="G57" s="216"/>
      <c r="H57" s="217"/>
      <c r="I57" s="1">
        <v>158</v>
      </c>
      <c r="J57" s="19">
        <f>SUM(J58:J64)</f>
        <v>0</v>
      </c>
      <c r="K57" s="19">
        <f>SUM(K58:K64)</f>
        <v>0</v>
      </c>
      <c r="L57" s="19">
        <f>SUM(L58:L64)</f>
        <v>0</v>
      </c>
      <c r="M57" s="19">
        <f>SUM(M58:M64)</f>
        <v>0</v>
      </c>
    </row>
    <row r="58" spans="1:13" ht="12.75">
      <c r="A58" s="215" t="s">
        <v>189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190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37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191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192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193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194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183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157</v>
      </c>
      <c r="B66" s="216"/>
      <c r="C66" s="216"/>
      <c r="D66" s="216"/>
      <c r="E66" s="216"/>
      <c r="F66" s="216"/>
      <c r="G66" s="216"/>
      <c r="H66" s="217"/>
      <c r="I66" s="1">
        <v>167</v>
      </c>
      <c r="J66" s="19">
        <f>J57-J65</f>
        <v>0</v>
      </c>
      <c r="K66" s="19">
        <f>K57-K65</f>
        <v>0</v>
      </c>
      <c r="L66" s="19">
        <f>L57-L65</f>
        <v>0</v>
      </c>
      <c r="M66" s="19">
        <f>M57-M65</f>
        <v>0</v>
      </c>
    </row>
    <row r="67" spans="1:13" ht="12.75">
      <c r="A67" s="215" t="s">
        <v>158</v>
      </c>
      <c r="B67" s="216"/>
      <c r="C67" s="216"/>
      <c r="D67" s="216"/>
      <c r="E67" s="216"/>
      <c r="F67" s="216"/>
      <c r="G67" s="216"/>
      <c r="H67" s="217"/>
      <c r="I67" s="1">
        <v>168</v>
      </c>
      <c r="J67" s="24">
        <f>J56+J66</f>
        <v>-43668497</v>
      </c>
      <c r="K67" s="24">
        <f>K56+K66</f>
        <v>-4358813</v>
      </c>
      <c r="L67" s="24">
        <f>L56+L66</f>
        <v>-44939394</v>
      </c>
      <c r="M67" s="24">
        <f>M56+M66</f>
        <v>-5148534</v>
      </c>
    </row>
    <row r="68" spans="1:13" ht="12.75" customHeight="1">
      <c r="A68" s="242" t="s">
        <v>270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152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195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f>J67-J71</f>
        <v>-42793257</v>
      </c>
      <c r="K70" s="7">
        <f>K67-K71</f>
        <v>-4204936</v>
      </c>
      <c r="L70" s="7">
        <f>L67-L71</f>
        <v>-44349471</v>
      </c>
      <c r="M70" s="7">
        <f>M67-M71</f>
        <v>-5148534</v>
      </c>
    </row>
    <row r="71" spans="1:13" ht="12.75">
      <c r="A71" s="239" t="s">
        <v>196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-875240</v>
      </c>
      <c r="K71" s="8">
        <v>-153877</v>
      </c>
      <c r="L71" s="8">
        <v>-589923</v>
      </c>
      <c r="M71" s="8"/>
    </row>
    <row r="73" spans="11:13" ht="12.75">
      <c r="K73" s="69"/>
      <c r="M73" s="69"/>
    </row>
    <row r="74" spans="10:14" ht="12.75">
      <c r="J74" s="69"/>
      <c r="N74" s="69"/>
    </row>
    <row r="75" spans="10:14" ht="12.75">
      <c r="J75" s="69"/>
      <c r="N75" s="69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0:H10"/>
    <mergeCell ref="A11:H11"/>
    <mergeCell ref="A12:H12"/>
    <mergeCell ref="A13:H13"/>
    <mergeCell ref="A14:H14"/>
    <mergeCell ref="A15:H15"/>
    <mergeCell ref="A16:H16"/>
    <mergeCell ref="A17:H17"/>
    <mergeCell ref="A27:H27"/>
    <mergeCell ref="A20:H20"/>
    <mergeCell ref="A21:H21"/>
    <mergeCell ref="A35:H35"/>
    <mergeCell ref="A34:H34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8:H28"/>
    <mergeCell ref="A29:H29"/>
    <mergeCell ref="A30:H30"/>
    <mergeCell ref="A31:H31"/>
    <mergeCell ref="A44:H44"/>
    <mergeCell ref="A45:H45"/>
    <mergeCell ref="A36:H36"/>
    <mergeCell ref="A37:H37"/>
    <mergeCell ref="A58:H58"/>
    <mergeCell ref="A59:H59"/>
    <mergeCell ref="A50:H50"/>
    <mergeCell ref="A40:H40"/>
    <mergeCell ref="A41:H41"/>
    <mergeCell ref="A51:M51"/>
    <mergeCell ref="A63:H63"/>
    <mergeCell ref="A52:H52"/>
    <mergeCell ref="A53:H53"/>
    <mergeCell ref="A54:H54"/>
    <mergeCell ref="A57:H57"/>
    <mergeCell ref="A56:H56"/>
    <mergeCell ref="A55:M55"/>
    <mergeCell ref="A60:H60"/>
    <mergeCell ref="A1:M1"/>
    <mergeCell ref="A47:H47"/>
    <mergeCell ref="A48:H48"/>
    <mergeCell ref="A49:H49"/>
    <mergeCell ref="A42:H42"/>
    <mergeCell ref="A43:H43"/>
    <mergeCell ref="A46:H46"/>
    <mergeCell ref="A2:M2"/>
    <mergeCell ref="A38:H38"/>
    <mergeCell ref="A39:H39"/>
    <mergeCell ref="A61:H61"/>
    <mergeCell ref="A71:H71"/>
    <mergeCell ref="A65:H65"/>
    <mergeCell ref="A66:H66"/>
    <mergeCell ref="A67:H67"/>
    <mergeCell ref="A68:M68"/>
    <mergeCell ref="A69:M69"/>
    <mergeCell ref="A70:H70"/>
    <mergeCell ref="A64:H64"/>
    <mergeCell ref="A62:H62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 M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72440944881889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N14" sqref="N14"/>
    </sheetView>
  </sheetViews>
  <sheetFormatPr defaultColWidth="9.140625" defaultRowHeight="12.75"/>
  <cols>
    <col min="1" max="7" width="9.140625" style="32" customWidth="1"/>
    <col min="8" max="9" width="7.8515625" style="32" customWidth="1"/>
    <col min="10" max="10" width="9.8515625" style="32" customWidth="1"/>
    <col min="11" max="11" width="10.28125" style="32" customWidth="1"/>
    <col min="12" max="16384" width="9.140625" style="32" customWidth="1"/>
  </cols>
  <sheetData>
    <row r="1" spans="1:11" ht="12.75" customHeight="1">
      <c r="A1" s="276" t="s">
        <v>298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91" t="s">
        <v>312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73" t="s">
        <v>291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7" t="s">
        <v>48</v>
      </c>
      <c r="B4" s="277"/>
      <c r="C4" s="277"/>
      <c r="D4" s="277"/>
      <c r="E4" s="277"/>
      <c r="F4" s="277"/>
      <c r="G4" s="277"/>
      <c r="H4" s="277"/>
      <c r="I4" s="28" t="s">
        <v>240</v>
      </c>
      <c r="J4" s="29" t="s">
        <v>274</v>
      </c>
      <c r="K4" s="29" t="s">
        <v>275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30">
        <v>2</v>
      </c>
      <c r="J5" s="31" t="s">
        <v>242</v>
      </c>
      <c r="K5" s="31" t="s">
        <v>243</v>
      </c>
    </row>
    <row r="6" spans="1:11" ht="12.75">
      <c r="A6" s="201" t="s">
        <v>126</v>
      </c>
      <c r="B6" s="202"/>
      <c r="C6" s="202"/>
      <c r="D6" s="202"/>
      <c r="E6" s="202"/>
      <c r="F6" s="202"/>
      <c r="G6" s="202"/>
      <c r="H6" s="202"/>
      <c r="I6" s="271"/>
      <c r="J6" s="271"/>
      <c r="K6" s="272"/>
    </row>
    <row r="7" spans="1:11" ht="12.75">
      <c r="A7" s="195" t="s">
        <v>32</v>
      </c>
      <c r="B7" s="196"/>
      <c r="C7" s="196"/>
      <c r="D7" s="196"/>
      <c r="E7" s="196"/>
      <c r="F7" s="196"/>
      <c r="G7" s="196"/>
      <c r="H7" s="196"/>
      <c r="I7" s="1">
        <v>1</v>
      </c>
      <c r="J7" s="5">
        <v>-43668497</v>
      </c>
      <c r="K7" s="7">
        <v>-42805085</v>
      </c>
    </row>
    <row r="8" spans="1:11" ht="12.75">
      <c r="A8" s="195" t="s">
        <v>33</v>
      </c>
      <c r="B8" s="196"/>
      <c r="C8" s="196"/>
      <c r="D8" s="196"/>
      <c r="E8" s="196"/>
      <c r="F8" s="196"/>
      <c r="G8" s="196"/>
      <c r="H8" s="196"/>
      <c r="I8" s="1">
        <v>2</v>
      </c>
      <c r="J8" s="5">
        <v>64386639</v>
      </c>
      <c r="K8" s="7">
        <v>63995859</v>
      </c>
    </row>
    <row r="9" spans="1:11" ht="12.75">
      <c r="A9" s="195" t="s">
        <v>34</v>
      </c>
      <c r="B9" s="196"/>
      <c r="C9" s="196"/>
      <c r="D9" s="196"/>
      <c r="E9" s="196"/>
      <c r="F9" s="196"/>
      <c r="G9" s="196"/>
      <c r="H9" s="196"/>
      <c r="I9" s="1">
        <v>3</v>
      </c>
      <c r="J9" s="5">
        <v>35040223</v>
      </c>
      <c r="K9" s="7">
        <v>42075728</v>
      </c>
    </row>
    <row r="10" spans="1:11" ht="12.75">
      <c r="A10" s="195" t="s">
        <v>35</v>
      </c>
      <c r="B10" s="196"/>
      <c r="C10" s="196"/>
      <c r="D10" s="196"/>
      <c r="E10" s="196"/>
      <c r="F10" s="196"/>
      <c r="G10" s="196"/>
      <c r="H10" s="196"/>
      <c r="I10" s="1">
        <v>4</v>
      </c>
      <c r="J10" s="5">
        <v>471898</v>
      </c>
      <c r="K10" s="7">
        <v>0</v>
      </c>
    </row>
    <row r="11" spans="1:11" ht="12.75">
      <c r="A11" s="195" t="s">
        <v>36</v>
      </c>
      <c r="B11" s="196"/>
      <c r="C11" s="196"/>
      <c r="D11" s="196"/>
      <c r="E11" s="196"/>
      <c r="F11" s="196"/>
      <c r="G11" s="196"/>
      <c r="H11" s="196"/>
      <c r="I11" s="1">
        <v>5</v>
      </c>
      <c r="J11" s="5">
        <v>0</v>
      </c>
      <c r="K11" s="7">
        <v>0</v>
      </c>
    </row>
    <row r="12" spans="1:11" ht="12.75">
      <c r="A12" s="195" t="s">
        <v>40</v>
      </c>
      <c r="B12" s="196"/>
      <c r="C12" s="196"/>
      <c r="D12" s="196"/>
      <c r="E12" s="196"/>
      <c r="F12" s="196"/>
      <c r="G12" s="196"/>
      <c r="H12" s="196"/>
      <c r="I12" s="1">
        <v>6</v>
      </c>
      <c r="J12" s="5">
        <v>0</v>
      </c>
      <c r="K12" s="7">
        <v>0</v>
      </c>
    </row>
    <row r="13" spans="1:11" ht="12.75">
      <c r="A13" s="215" t="s">
        <v>127</v>
      </c>
      <c r="B13" s="216"/>
      <c r="C13" s="216"/>
      <c r="D13" s="216"/>
      <c r="E13" s="216"/>
      <c r="F13" s="216"/>
      <c r="G13" s="216"/>
      <c r="H13" s="216"/>
      <c r="I13" s="1">
        <v>7</v>
      </c>
      <c r="J13" s="66">
        <f>SUM(J7:J12)</f>
        <v>56230263</v>
      </c>
      <c r="K13" s="46">
        <f>SUM(K7:K12)</f>
        <v>63266502</v>
      </c>
    </row>
    <row r="14" spans="1:11" ht="12.75">
      <c r="A14" s="195" t="s">
        <v>41</v>
      </c>
      <c r="B14" s="196"/>
      <c r="C14" s="196"/>
      <c r="D14" s="196"/>
      <c r="E14" s="196"/>
      <c r="F14" s="196"/>
      <c r="G14" s="196"/>
      <c r="H14" s="196"/>
      <c r="I14" s="1">
        <v>8</v>
      </c>
      <c r="J14" s="5">
        <v>0</v>
      </c>
      <c r="K14" s="7">
        <v>0</v>
      </c>
    </row>
    <row r="15" spans="1:11" ht="12.75">
      <c r="A15" s="195" t="s">
        <v>42</v>
      </c>
      <c r="B15" s="196"/>
      <c r="C15" s="196"/>
      <c r="D15" s="196"/>
      <c r="E15" s="196"/>
      <c r="F15" s="196"/>
      <c r="G15" s="196"/>
      <c r="H15" s="196"/>
      <c r="I15" s="1">
        <v>9</v>
      </c>
      <c r="J15" s="5">
        <v>0</v>
      </c>
      <c r="K15" s="7">
        <f>13824435+21102245</f>
        <v>34926680</v>
      </c>
    </row>
    <row r="16" spans="1:11" ht="12.75">
      <c r="A16" s="195" t="s">
        <v>43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>
        <v>2341685</v>
      </c>
      <c r="K16" s="7">
        <v>7635843</v>
      </c>
    </row>
    <row r="17" spans="1:11" ht="12.75">
      <c r="A17" s="195" t="s">
        <v>44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>
        <v>22861506</v>
      </c>
      <c r="K17" s="7">
        <v>25085181</v>
      </c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6">
        <f>SUM(J14:J17)</f>
        <v>25203191</v>
      </c>
      <c r="K18" s="46">
        <f>SUM(K14:K17)</f>
        <v>67647704</v>
      </c>
    </row>
    <row r="19" spans="1:11" ht="12.75">
      <c r="A19" s="215" t="s">
        <v>28</v>
      </c>
      <c r="B19" s="216"/>
      <c r="C19" s="216"/>
      <c r="D19" s="216"/>
      <c r="E19" s="216"/>
      <c r="F19" s="216"/>
      <c r="G19" s="216"/>
      <c r="H19" s="216"/>
      <c r="I19" s="1">
        <v>13</v>
      </c>
      <c r="J19" s="66">
        <f>IF(J13&gt;J18,J13-J18,0)</f>
        <v>31027072</v>
      </c>
      <c r="K19" s="46">
        <f>IF(K13&gt;K18,K13-K18,0)</f>
        <v>0</v>
      </c>
    </row>
    <row r="20" spans="1:11" ht="12.75">
      <c r="A20" s="215" t="s">
        <v>29</v>
      </c>
      <c r="B20" s="216"/>
      <c r="C20" s="216"/>
      <c r="D20" s="216"/>
      <c r="E20" s="216"/>
      <c r="F20" s="216"/>
      <c r="G20" s="216"/>
      <c r="H20" s="216"/>
      <c r="I20" s="1">
        <v>14</v>
      </c>
      <c r="J20" s="66">
        <f>IF(J18&gt;J13,J18-J13,0)</f>
        <v>0</v>
      </c>
      <c r="K20" s="46">
        <f>IF(K18&gt;K13,K18-K13,0)</f>
        <v>4381202</v>
      </c>
    </row>
    <row r="21" spans="1:11" ht="12.75">
      <c r="A21" s="201" t="s">
        <v>129</v>
      </c>
      <c r="B21" s="202"/>
      <c r="C21" s="202"/>
      <c r="D21" s="202"/>
      <c r="E21" s="202"/>
      <c r="F21" s="202"/>
      <c r="G21" s="202"/>
      <c r="H21" s="202"/>
      <c r="I21" s="271"/>
      <c r="J21" s="271"/>
      <c r="K21" s="272"/>
    </row>
    <row r="22" spans="1:11" ht="12.75">
      <c r="A22" s="195" t="s">
        <v>142</v>
      </c>
      <c r="B22" s="196"/>
      <c r="C22" s="196"/>
      <c r="D22" s="196"/>
      <c r="E22" s="196"/>
      <c r="F22" s="196"/>
      <c r="G22" s="196"/>
      <c r="H22" s="196"/>
      <c r="I22" s="1">
        <v>15</v>
      </c>
      <c r="J22" s="5">
        <v>0</v>
      </c>
      <c r="K22" s="7">
        <v>0</v>
      </c>
    </row>
    <row r="23" spans="1:11" ht="12.75">
      <c r="A23" s="195" t="s">
        <v>143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>
        <v>0</v>
      </c>
      <c r="K23" s="7">
        <v>0</v>
      </c>
    </row>
    <row r="24" spans="1:11" ht="12.75">
      <c r="A24" s="195" t="s">
        <v>144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>
        <v>0</v>
      </c>
      <c r="K24" s="7">
        <v>0</v>
      </c>
    </row>
    <row r="25" spans="1:11" ht="12.75">
      <c r="A25" s="195" t="s">
        <v>145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>
        <v>0</v>
      </c>
      <c r="K25" s="7">
        <v>0</v>
      </c>
    </row>
    <row r="26" spans="1:11" ht="12.75">
      <c r="A26" s="195" t="s">
        <v>146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>
        <v>0</v>
      </c>
      <c r="K26" s="7">
        <v>0</v>
      </c>
    </row>
    <row r="27" spans="1:11" ht="12.75">
      <c r="A27" s="215" t="s">
        <v>132</v>
      </c>
      <c r="B27" s="216"/>
      <c r="C27" s="216"/>
      <c r="D27" s="216"/>
      <c r="E27" s="216"/>
      <c r="F27" s="216"/>
      <c r="G27" s="216"/>
      <c r="H27" s="216"/>
      <c r="I27" s="1">
        <v>20</v>
      </c>
      <c r="J27" s="66">
        <f>SUM(J22:J26)</f>
        <v>0</v>
      </c>
      <c r="K27" s="46">
        <f>SUM(K22:K26)</f>
        <v>0</v>
      </c>
    </row>
    <row r="28" spans="1:11" ht="12.75">
      <c r="A28" s="195" t="s">
        <v>99</v>
      </c>
      <c r="B28" s="196"/>
      <c r="C28" s="196"/>
      <c r="D28" s="196"/>
      <c r="E28" s="196"/>
      <c r="F28" s="196"/>
      <c r="G28" s="196"/>
      <c r="H28" s="196"/>
      <c r="I28" s="1">
        <v>21</v>
      </c>
      <c r="J28" s="5">
        <v>81413282</v>
      </c>
      <c r="K28" s="7">
        <v>124736274</v>
      </c>
    </row>
    <row r="29" spans="1:11" ht="12.75">
      <c r="A29" s="195" t="s">
        <v>100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>
        <v>0</v>
      </c>
      <c r="K29" s="7">
        <v>0</v>
      </c>
    </row>
    <row r="30" spans="1:11" ht="12.75">
      <c r="A30" s="195" t="s">
        <v>11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>
        <v>1532777</v>
      </c>
      <c r="K30" s="7">
        <v>302864</v>
      </c>
    </row>
    <row r="31" spans="1:11" ht="12.75">
      <c r="A31" s="215" t="s">
        <v>3</v>
      </c>
      <c r="B31" s="216"/>
      <c r="C31" s="216"/>
      <c r="D31" s="216"/>
      <c r="E31" s="216"/>
      <c r="F31" s="216"/>
      <c r="G31" s="216"/>
      <c r="H31" s="216"/>
      <c r="I31" s="1">
        <v>24</v>
      </c>
      <c r="J31" s="66">
        <f>SUM(J28:J30)</f>
        <v>82946059</v>
      </c>
      <c r="K31" s="46">
        <f>SUM(K28:K30)</f>
        <v>125039138</v>
      </c>
    </row>
    <row r="32" spans="1:11" ht="12.75">
      <c r="A32" s="215" t="s">
        <v>30</v>
      </c>
      <c r="B32" s="216"/>
      <c r="C32" s="216"/>
      <c r="D32" s="216"/>
      <c r="E32" s="216"/>
      <c r="F32" s="216"/>
      <c r="G32" s="216"/>
      <c r="H32" s="216"/>
      <c r="I32" s="1">
        <v>25</v>
      </c>
      <c r="J32" s="66">
        <f>IF(J27&gt;J31,J27-J31,0)</f>
        <v>0</v>
      </c>
      <c r="K32" s="46">
        <f>IF(K27&gt;K31,K27-K31,0)</f>
        <v>0</v>
      </c>
    </row>
    <row r="33" spans="1:11" ht="12.75">
      <c r="A33" s="215" t="s">
        <v>31</v>
      </c>
      <c r="B33" s="216"/>
      <c r="C33" s="216"/>
      <c r="D33" s="216"/>
      <c r="E33" s="216"/>
      <c r="F33" s="216"/>
      <c r="G33" s="216"/>
      <c r="H33" s="216"/>
      <c r="I33" s="1">
        <v>26</v>
      </c>
      <c r="J33" s="66">
        <f>IF(J31&gt;J27,J31-J27,0)</f>
        <v>82946059</v>
      </c>
      <c r="K33" s="46">
        <f>IF(K31&gt;K27,K31-K27,0)</f>
        <v>125039138</v>
      </c>
    </row>
    <row r="34" spans="1:11" ht="12.75">
      <c r="A34" s="201" t="s">
        <v>130</v>
      </c>
      <c r="B34" s="202"/>
      <c r="C34" s="202"/>
      <c r="D34" s="202"/>
      <c r="E34" s="202"/>
      <c r="F34" s="202"/>
      <c r="G34" s="202"/>
      <c r="H34" s="202"/>
      <c r="I34" s="271"/>
      <c r="J34" s="271"/>
      <c r="K34" s="272"/>
    </row>
    <row r="35" spans="1:11" ht="12.75">
      <c r="A35" s="195" t="s">
        <v>138</v>
      </c>
      <c r="B35" s="196"/>
      <c r="C35" s="196"/>
      <c r="D35" s="196"/>
      <c r="E35" s="196"/>
      <c r="F35" s="196"/>
      <c r="G35" s="196"/>
      <c r="H35" s="196"/>
      <c r="I35" s="1">
        <v>27</v>
      </c>
      <c r="J35" s="5">
        <v>0</v>
      </c>
      <c r="K35" s="7">
        <v>0</v>
      </c>
    </row>
    <row r="36" spans="1:11" ht="12.75">
      <c r="A36" s="195" t="s">
        <v>21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>
        <v>64236282</v>
      </c>
      <c r="K36" s="7">
        <v>137492555</v>
      </c>
    </row>
    <row r="37" spans="1:11" ht="12.75">
      <c r="A37" s="195" t="s">
        <v>22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>
        <v>0</v>
      </c>
      <c r="K37" s="7">
        <v>0</v>
      </c>
    </row>
    <row r="38" spans="1:11" ht="12.75">
      <c r="A38" s="215" t="s">
        <v>57</v>
      </c>
      <c r="B38" s="216"/>
      <c r="C38" s="216"/>
      <c r="D38" s="216"/>
      <c r="E38" s="216"/>
      <c r="F38" s="216"/>
      <c r="G38" s="216"/>
      <c r="H38" s="216"/>
      <c r="I38" s="1">
        <v>30</v>
      </c>
      <c r="J38" s="66">
        <f>SUM(J35:J37)</f>
        <v>64236282</v>
      </c>
      <c r="K38" s="46">
        <f>SUM(K35:K37)</f>
        <v>137492555</v>
      </c>
    </row>
    <row r="39" spans="1:11" ht="12.75">
      <c r="A39" s="195" t="s">
        <v>23</v>
      </c>
      <c r="B39" s="196"/>
      <c r="C39" s="196"/>
      <c r="D39" s="196"/>
      <c r="E39" s="196"/>
      <c r="F39" s="196"/>
      <c r="G39" s="196"/>
      <c r="H39" s="196"/>
      <c r="I39" s="1">
        <v>31</v>
      </c>
      <c r="J39" s="5">
        <v>9524839</v>
      </c>
      <c r="K39" s="7">
        <v>0</v>
      </c>
    </row>
    <row r="40" spans="1:11" ht="12.75">
      <c r="A40" s="195" t="s">
        <v>24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>
        <v>0</v>
      </c>
      <c r="K40" s="7">
        <v>0</v>
      </c>
    </row>
    <row r="41" spans="1:11" ht="12.75">
      <c r="A41" s="195" t="s">
        <v>25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>
        <v>0</v>
      </c>
      <c r="K41" s="7">
        <v>0</v>
      </c>
    </row>
    <row r="42" spans="1:11" ht="12.75">
      <c r="A42" s="195" t="s">
        <v>26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>
        <v>0</v>
      </c>
      <c r="K42" s="7">
        <v>0</v>
      </c>
    </row>
    <row r="43" spans="1:11" ht="12.75">
      <c r="A43" s="195" t="s">
        <v>27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>
        <v>0</v>
      </c>
      <c r="K43" s="7">
        <v>0</v>
      </c>
    </row>
    <row r="44" spans="1:11" s="130" customFormat="1" ht="12.75">
      <c r="A44" s="215" t="s">
        <v>58</v>
      </c>
      <c r="B44" s="216"/>
      <c r="C44" s="216"/>
      <c r="D44" s="216"/>
      <c r="E44" s="216"/>
      <c r="F44" s="216"/>
      <c r="G44" s="216"/>
      <c r="H44" s="216"/>
      <c r="I44" s="1">
        <v>36</v>
      </c>
      <c r="J44" s="66">
        <f>SUM(J39:J43)</f>
        <v>9524839</v>
      </c>
      <c r="K44" s="46">
        <f>SUM(K39:K43)</f>
        <v>0</v>
      </c>
    </row>
    <row r="45" spans="1:11" ht="12.75">
      <c r="A45" s="215" t="s">
        <v>12</v>
      </c>
      <c r="B45" s="216"/>
      <c r="C45" s="216"/>
      <c r="D45" s="216"/>
      <c r="E45" s="216"/>
      <c r="F45" s="216"/>
      <c r="G45" s="216"/>
      <c r="H45" s="216"/>
      <c r="I45" s="1">
        <v>37</v>
      </c>
      <c r="J45" s="66">
        <f>IF(J38&gt;J44,J38-J44,0)</f>
        <v>54711443</v>
      </c>
      <c r="K45" s="46">
        <f>IF(K38&gt;K44,K38-K44,0)</f>
        <v>137492555</v>
      </c>
    </row>
    <row r="46" spans="1:11" ht="12.75">
      <c r="A46" s="215" t="s">
        <v>13</v>
      </c>
      <c r="B46" s="216"/>
      <c r="C46" s="216"/>
      <c r="D46" s="216"/>
      <c r="E46" s="216"/>
      <c r="F46" s="216"/>
      <c r="G46" s="216"/>
      <c r="H46" s="216"/>
      <c r="I46" s="1">
        <v>38</v>
      </c>
      <c r="J46" s="66">
        <f>IF(J44&gt;J38,J44-J38,0)</f>
        <v>0</v>
      </c>
      <c r="K46" s="46">
        <f>IF(K44&gt;K38,K44-K38,0)</f>
        <v>0</v>
      </c>
    </row>
    <row r="47" spans="1:11" ht="12.75">
      <c r="A47" s="195" t="s">
        <v>59</v>
      </c>
      <c r="B47" s="196"/>
      <c r="C47" s="196"/>
      <c r="D47" s="196"/>
      <c r="E47" s="196"/>
      <c r="F47" s="196"/>
      <c r="G47" s="196"/>
      <c r="H47" s="196"/>
      <c r="I47" s="1">
        <v>39</v>
      </c>
      <c r="J47" s="26">
        <f>IF(J19-J20+J32-J33+J45-J46&gt;0,J19-J20+J32-J33+J45-J46,0)</f>
        <v>2792456</v>
      </c>
      <c r="K47" s="19">
        <f>IF(K19-K20+K32-K33+K45-K46&gt;0,K19-K20+K32-K33+K45-K46,0)</f>
        <v>8072215</v>
      </c>
    </row>
    <row r="48" spans="1:11" ht="12.75">
      <c r="A48" s="195" t="s">
        <v>60</v>
      </c>
      <c r="B48" s="196"/>
      <c r="C48" s="196"/>
      <c r="D48" s="196"/>
      <c r="E48" s="196"/>
      <c r="F48" s="196"/>
      <c r="G48" s="196"/>
      <c r="H48" s="196"/>
      <c r="I48" s="1">
        <v>40</v>
      </c>
      <c r="J48" s="26">
        <f>IF(J20-J19+J33-J32+J46-J45&gt;0,J20-J19+J33-J32+J46-J45,0)</f>
        <v>0</v>
      </c>
      <c r="K48" s="19">
        <f>IF(K20-K19+K33-K32+K46-K45&gt;0,K20-K19+K33-K32+K46-K45,0)</f>
        <v>0</v>
      </c>
    </row>
    <row r="49" spans="1:11" ht="12.75">
      <c r="A49" s="195" t="s">
        <v>131</v>
      </c>
      <c r="B49" s="196"/>
      <c r="C49" s="196"/>
      <c r="D49" s="196"/>
      <c r="E49" s="196"/>
      <c r="F49" s="196"/>
      <c r="G49" s="196"/>
      <c r="H49" s="196"/>
      <c r="I49" s="1">
        <v>41</v>
      </c>
      <c r="J49" s="5">
        <v>5047154</v>
      </c>
      <c r="K49" s="7">
        <v>5270983</v>
      </c>
    </row>
    <row r="50" spans="1:11" ht="12.75">
      <c r="A50" s="195" t="s">
        <v>139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>
        <f>J47</f>
        <v>2792456</v>
      </c>
      <c r="K50" s="7">
        <f>K47</f>
        <v>8072215</v>
      </c>
    </row>
    <row r="51" spans="1:11" ht="12.75">
      <c r="A51" s="195" t="s">
        <v>140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>
        <f>J48</f>
        <v>0</v>
      </c>
      <c r="K51" s="7">
        <f>K48</f>
        <v>0</v>
      </c>
    </row>
    <row r="52" spans="1:11" ht="12.75">
      <c r="A52" s="209" t="s">
        <v>141</v>
      </c>
      <c r="B52" s="210"/>
      <c r="C52" s="210"/>
      <c r="D52" s="210"/>
      <c r="E52" s="210"/>
      <c r="F52" s="210"/>
      <c r="G52" s="210"/>
      <c r="H52" s="210"/>
      <c r="I52" s="4">
        <v>44</v>
      </c>
      <c r="J52" s="27">
        <f>J49+J50-J51</f>
        <v>7839610</v>
      </c>
      <c r="K52" s="24">
        <f>K49+K50-K51</f>
        <v>13343198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21:K21"/>
    <mergeCell ref="A22:H22"/>
    <mergeCell ref="A9:H9"/>
    <mergeCell ref="A10:H10"/>
    <mergeCell ref="A13:H13"/>
    <mergeCell ref="A14:H14"/>
    <mergeCell ref="A15:H15"/>
    <mergeCell ref="A16:H16"/>
    <mergeCell ref="A11:H11"/>
    <mergeCell ref="A12:H12"/>
    <mergeCell ref="A17:H17"/>
    <mergeCell ref="A18:H18"/>
    <mergeCell ref="A19:H19"/>
    <mergeCell ref="A20:H20"/>
    <mergeCell ref="A23:H23"/>
    <mergeCell ref="A24:H24"/>
    <mergeCell ref="A25:H25"/>
    <mergeCell ref="A26:H26"/>
    <mergeCell ref="A37:H37"/>
    <mergeCell ref="A38:H38"/>
    <mergeCell ref="A31:H31"/>
    <mergeCell ref="A32:H32"/>
    <mergeCell ref="A35:H35"/>
    <mergeCell ref="A36:H36"/>
    <mergeCell ref="A33:H33"/>
    <mergeCell ref="A34:K34"/>
    <mergeCell ref="A27:H27"/>
    <mergeCell ref="A28:H28"/>
    <mergeCell ref="A29:H29"/>
    <mergeCell ref="A30:H30"/>
    <mergeCell ref="A47:H47"/>
    <mergeCell ref="A52:H52"/>
    <mergeCell ref="A48:H48"/>
    <mergeCell ref="A49:H49"/>
    <mergeCell ref="A50:H50"/>
    <mergeCell ref="A51:H51"/>
    <mergeCell ref="A39:H39"/>
    <mergeCell ref="A40:H40"/>
    <mergeCell ref="A45:H45"/>
    <mergeCell ref="A46:H46"/>
    <mergeCell ref="A43:H43"/>
    <mergeCell ref="A44:H44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32" customWidth="1"/>
    <col min="5" max="5" width="10.140625" style="32" bestFit="1" customWidth="1"/>
    <col min="6" max="7" width="9.140625" style="32" customWidth="1"/>
    <col min="8" max="8" width="5.140625" style="32" customWidth="1"/>
    <col min="9" max="9" width="8.421875" style="32" customWidth="1"/>
    <col min="10" max="10" width="9.8515625" style="32" customWidth="1"/>
    <col min="11" max="11" width="10.00390625" style="32" customWidth="1"/>
    <col min="12" max="16384" width="9.140625" style="32" customWidth="1"/>
  </cols>
  <sheetData>
    <row r="1" spans="1:12" ht="12.75">
      <c r="A1" s="285" t="s">
        <v>303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4"/>
    </row>
    <row r="2" spans="1:12" ht="15.75">
      <c r="A2" s="72"/>
      <c r="B2" s="73"/>
      <c r="C2" s="279" t="s">
        <v>241</v>
      </c>
      <c r="D2" s="279"/>
      <c r="E2" s="292">
        <v>43101</v>
      </c>
      <c r="F2" s="75" t="s">
        <v>211</v>
      </c>
      <c r="G2" s="293">
        <v>43281</v>
      </c>
      <c r="H2" s="294"/>
      <c r="I2" s="73"/>
      <c r="J2" s="73"/>
      <c r="K2" s="73"/>
      <c r="L2" s="76"/>
    </row>
    <row r="3" spans="1:11" ht="23.25">
      <c r="A3" s="277" t="s">
        <v>48</v>
      </c>
      <c r="B3" s="277"/>
      <c r="C3" s="277"/>
      <c r="D3" s="277"/>
      <c r="E3" s="277"/>
      <c r="F3" s="277"/>
      <c r="G3" s="277"/>
      <c r="H3" s="277"/>
      <c r="I3" s="28" t="s">
        <v>240</v>
      </c>
      <c r="J3" s="29" t="s">
        <v>122</v>
      </c>
      <c r="K3" s="29" t="s">
        <v>123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77">
        <v>2</v>
      </c>
      <c r="J4" s="31" t="s">
        <v>242</v>
      </c>
      <c r="K4" s="31" t="s">
        <v>243</v>
      </c>
    </row>
    <row r="5" spans="1:11" ht="12.75">
      <c r="A5" s="195" t="s">
        <v>244</v>
      </c>
      <c r="B5" s="196"/>
      <c r="C5" s="196"/>
      <c r="D5" s="196"/>
      <c r="E5" s="196"/>
      <c r="F5" s="196"/>
      <c r="G5" s="196"/>
      <c r="H5" s="196"/>
      <c r="I5" s="1">
        <v>1</v>
      </c>
      <c r="J5" s="6">
        <v>185315700</v>
      </c>
      <c r="K5" s="6">
        <v>185315700</v>
      </c>
    </row>
    <row r="6" spans="1:11" ht="12.75">
      <c r="A6" s="195" t="s">
        <v>245</v>
      </c>
      <c r="B6" s="196"/>
      <c r="C6" s="196"/>
      <c r="D6" s="196"/>
      <c r="E6" s="196"/>
      <c r="F6" s="196"/>
      <c r="G6" s="196"/>
      <c r="H6" s="196"/>
      <c r="I6" s="1">
        <v>2</v>
      </c>
      <c r="J6" s="7">
        <v>8630224</v>
      </c>
      <c r="K6" s="7">
        <v>8630224</v>
      </c>
    </row>
    <row r="7" spans="1:11" ht="12.75">
      <c r="A7" s="195" t="s">
        <v>246</v>
      </c>
      <c r="B7" s="196"/>
      <c r="C7" s="196"/>
      <c r="D7" s="196"/>
      <c r="E7" s="196"/>
      <c r="F7" s="196"/>
      <c r="G7" s="196"/>
      <c r="H7" s="196"/>
      <c r="I7" s="1">
        <v>3</v>
      </c>
      <c r="J7" s="7">
        <v>9593340</v>
      </c>
      <c r="K7" s="7">
        <v>9593340</v>
      </c>
    </row>
    <row r="8" spans="1:11" ht="12.75">
      <c r="A8" s="195" t="s">
        <v>247</v>
      </c>
      <c r="B8" s="196"/>
      <c r="C8" s="196"/>
      <c r="D8" s="196"/>
      <c r="E8" s="196"/>
      <c r="F8" s="196"/>
      <c r="G8" s="196"/>
      <c r="H8" s="196"/>
      <c r="I8" s="1">
        <v>4</v>
      </c>
      <c r="J8" s="7">
        <v>43800294</v>
      </c>
      <c r="K8" s="7">
        <v>46778965</v>
      </c>
    </row>
    <row r="9" spans="1:11" ht="12.75">
      <c r="A9" s="195" t="s">
        <v>248</v>
      </c>
      <c r="B9" s="196"/>
      <c r="C9" s="196"/>
      <c r="D9" s="196"/>
      <c r="E9" s="196"/>
      <c r="F9" s="196"/>
      <c r="G9" s="196"/>
      <c r="H9" s="196"/>
      <c r="I9" s="1">
        <v>5</v>
      </c>
      <c r="J9" s="7">
        <v>4233021</v>
      </c>
      <c r="K9" s="7">
        <v>-42805085</v>
      </c>
    </row>
    <row r="10" spans="1:11" ht="12.75">
      <c r="A10" s="195" t="s">
        <v>249</v>
      </c>
      <c r="B10" s="196"/>
      <c r="C10" s="196"/>
      <c r="D10" s="196"/>
      <c r="E10" s="196"/>
      <c r="F10" s="196"/>
      <c r="G10" s="196"/>
      <c r="H10" s="196"/>
      <c r="I10" s="1">
        <v>6</v>
      </c>
      <c r="J10" s="7">
        <v>533309265</v>
      </c>
      <c r="K10" s="7">
        <v>515671797</v>
      </c>
    </row>
    <row r="11" spans="1:11" ht="12.75">
      <c r="A11" s="195" t="s">
        <v>250</v>
      </c>
      <c r="B11" s="196"/>
      <c r="C11" s="196"/>
      <c r="D11" s="196"/>
      <c r="E11" s="196"/>
      <c r="F11" s="196"/>
      <c r="G11" s="196"/>
      <c r="H11" s="196"/>
      <c r="I11" s="1">
        <v>7</v>
      </c>
      <c r="J11" s="7">
        <v>0</v>
      </c>
      <c r="K11" s="7">
        <v>0</v>
      </c>
    </row>
    <row r="12" spans="1:11" ht="12.75">
      <c r="A12" s="195" t="s">
        <v>251</v>
      </c>
      <c r="B12" s="196"/>
      <c r="C12" s="196"/>
      <c r="D12" s="196"/>
      <c r="E12" s="196"/>
      <c r="F12" s="196"/>
      <c r="G12" s="196"/>
      <c r="H12" s="196"/>
      <c r="I12" s="1">
        <v>8</v>
      </c>
      <c r="J12" s="7">
        <v>0</v>
      </c>
      <c r="K12" s="7">
        <v>0</v>
      </c>
    </row>
    <row r="13" spans="1:11" ht="12.75">
      <c r="A13" s="195" t="s">
        <v>252</v>
      </c>
      <c r="B13" s="196"/>
      <c r="C13" s="196"/>
      <c r="D13" s="196"/>
      <c r="E13" s="196"/>
      <c r="F13" s="196"/>
      <c r="G13" s="196"/>
      <c r="H13" s="196"/>
      <c r="I13" s="1">
        <v>9</v>
      </c>
      <c r="J13" s="7">
        <v>0</v>
      </c>
      <c r="K13" s="7">
        <v>0</v>
      </c>
    </row>
    <row r="14" spans="1:11" ht="12.75">
      <c r="A14" s="215" t="s">
        <v>253</v>
      </c>
      <c r="B14" s="216"/>
      <c r="C14" s="216"/>
      <c r="D14" s="216"/>
      <c r="E14" s="216"/>
      <c r="F14" s="216"/>
      <c r="G14" s="216"/>
      <c r="H14" s="216"/>
      <c r="I14" s="1">
        <v>10</v>
      </c>
      <c r="J14" s="19">
        <f>SUM(J5:J13)</f>
        <v>784881844</v>
      </c>
      <c r="K14" s="19">
        <f>SUM(K5:K13)</f>
        <v>723184941</v>
      </c>
    </row>
    <row r="15" spans="1:11" ht="12.75">
      <c r="A15" s="195" t="s">
        <v>254</v>
      </c>
      <c r="B15" s="196"/>
      <c r="C15" s="196"/>
      <c r="D15" s="196"/>
      <c r="E15" s="196"/>
      <c r="F15" s="196"/>
      <c r="G15" s="196"/>
      <c r="H15" s="196"/>
      <c r="I15" s="1">
        <v>11</v>
      </c>
      <c r="J15" s="7">
        <v>0</v>
      </c>
      <c r="K15" s="7">
        <v>0</v>
      </c>
    </row>
    <row r="16" spans="1:11" ht="12.75">
      <c r="A16" s="195" t="s">
        <v>255</v>
      </c>
      <c r="B16" s="196"/>
      <c r="C16" s="196"/>
      <c r="D16" s="196"/>
      <c r="E16" s="196"/>
      <c r="F16" s="196"/>
      <c r="G16" s="196"/>
      <c r="H16" s="196"/>
      <c r="I16" s="1">
        <v>12</v>
      </c>
      <c r="J16" s="7"/>
      <c r="K16" s="7"/>
    </row>
    <row r="17" spans="1:11" ht="12.75">
      <c r="A17" s="195" t="s">
        <v>256</v>
      </c>
      <c r="B17" s="196"/>
      <c r="C17" s="196"/>
      <c r="D17" s="196"/>
      <c r="E17" s="196"/>
      <c r="F17" s="196"/>
      <c r="G17" s="196"/>
      <c r="H17" s="196"/>
      <c r="I17" s="1">
        <v>13</v>
      </c>
      <c r="J17" s="7">
        <v>0</v>
      </c>
      <c r="K17" s="7">
        <v>0</v>
      </c>
    </row>
    <row r="18" spans="1:11" ht="12.75">
      <c r="A18" s="195" t="s">
        <v>257</v>
      </c>
      <c r="B18" s="196"/>
      <c r="C18" s="196"/>
      <c r="D18" s="196"/>
      <c r="E18" s="196"/>
      <c r="F18" s="196"/>
      <c r="G18" s="196"/>
      <c r="H18" s="196"/>
      <c r="I18" s="1">
        <v>14</v>
      </c>
      <c r="J18" s="7">
        <v>0</v>
      </c>
      <c r="K18" s="7">
        <v>0</v>
      </c>
    </row>
    <row r="19" spans="1:11" ht="12.75">
      <c r="A19" s="195" t="s">
        <v>258</v>
      </c>
      <c r="B19" s="196"/>
      <c r="C19" s="196"/>
      <c r="D19" s="196"/>
      <c r="E19" s="196"/>
      <c r="F19" s="196"/>
      <c r="G19" s="196"/>
      <c r="H19" s="196"/>
      <c r="I19" s="1">
        <v>15</v>
      </c>
      <c r="J19" s="7">
        <v>0</v>
      </c>
      <c r="K19" s="7">
        <v>0</v>
      </c>
    </row>
    <row r="20" spans="1:11" ht="12.75" customHeight="1">
      <c r="A20" s="195" t="s">
        <v>299</v>
      </c>
      <c r="B20" s="196"/>
      <c r="C20" s="196"/>
      <c r="D20" s="196"/>
      <c r="E20" s="196"/>
      <c r="F20" s="196"/>
      <c r="G20" s="196"/>
      <c r="H20" s="196"/>
      <c r="I20" s="1">
        <v>16</v>
      </c>
      <c r="J20" s="7">
        <v>12806335</v>
      </c>
      <c r="K20" s="7">
        <v>13470763</v>
      </c>
    </row>
    <row r="21" spans="1:11" ht="12.75">
      <c r="A21" s="215" t="s">
        <v>259</v>
      </c>
      <c r="B21" s="216"/>
      <c r="C21" s="216"/>
      <c r="D21" s="216"/>
      <c r="E21" s="216"/>
      <c r="F21" s="216"/>
      <c r="G21" s="216"/>
      <c r="H21" s="216"/>
      <c r="I21" s="1">
        <v>17</v>
      </c>
      <c r="J21" s="24">
        <f>SUM(J15:J20)</f>
        <v>12806335</v>
      </c>
      <c r="K21" s="24">
        <f>SUM(K15:K20)</f>
        <v>13470763</v>
      </c>
    </row>
    <row r="22" spans="1:11" ht="12.75">
      <c r="A22" s="201"/>
      <c r="B22" s="202"/>
      <c r="C22" s="202"/>
      <c r="D22" s="202"/>
      <c r="E22" s="202"/>
      <c r="F22" s="202"/>
      <c r="G22" s="202"/>
      <c r="H22" s="202"/>
      <c r="I22" s="271"/>
      <c r="J22" s="271"/>
      <c r="K22" s="272"/>
    </row>
    <row r="23" spans="1:11" ht="12.75">
      <c r="A23" s="281" t="s">
        <v>260</v>
      </c>
      <c r="B23" s="282"/>
      <c r="C23" s="282"/>
      <c r="D23" s="282"/>
      <c r="E23" s="282"/>
      <c r="F23" s="282"/>
      <c r="G23" s="282"/>
      <c r="H23" s="282"/>
      <c r="I23" s="9">
        <v>18</v>
      </c>
      <c r="J23" s="6">
        <v>784881844</v>
      </c>
      <c r="K23" s="6">
        <v>723184941</v>
      </c>
    </row>
    <row r="24" spans="1:11" ht="17.25" customHeight="1">
      <c r="A24" s="209" t="s">
        <v>261</v>
      </c>
      <c r="B24" s="210"/>
      <c r="C24" s="210"/>
      <c r="D24" s="210"/>
      <c r="E24" s="210"/>
      <c r="F24" s="210"/>
      <c r="G24" s="210"/>
      <c r="H24" s="210"/>
      <c r="I24" s="4">
        <v>19</v>
      </c>
      <c r="J24" s="24">
        <v>12806335</v>
      </c>
      <c r="K24" s="24">
        <v>13470763</v>
      </c>
    </row>
    <row r="25" spans="1:11" ht="30" customHeight="1">
      <c r="A25" s="283" t="s">
        <v>262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6" spans="10:11" ht="12.75">
      <c r="J26" s="129"/>
      <c r="K26" s="68"/>
    </row>
    <row r="27" spans="10:11" ht="12.75">
      <c r="J27" s="68"/>
      <c r="K27" s="6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zoomScalePageLayoutView="0" workbookViewId="0" topLeftCell="A1">
      <selection activeCell="G14" sqref="G14"/>
    </sheetView>
  </sheetViews>
  <sheetFormatPr defaultColWidth="8.8515625" defaultRowHeight="12.75"/>
  <cols>
    <col min="1" max="11" width="8.8515625" style="296" customWidth="1"/>
    <col min="12" max="12" width="9.00390625" style="296" bestFit="1" customWidth="1"/>
    <col min="13" max="16384" width="8.8515625" style="296" customWidth="1"/>
  </cols>
  <sheetData>
    <row r="1" spans="1:10" ht="15.75">
      <c r="A1" s="295" t="s">
        <v>313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51" customHeight="1">
      <c r="A3" s="297" t="s">
        <v>300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ht="49.5" customHeight="1">
      <c r="A4" s="297" t="s">
        <v>315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81" customHeight="1">
      <c r="A5" s="297" t="s">
        <v>314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10" ht="32.25" customHeight="1">
      <c r="A6" s="297" t="s">
        <v>302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10" ht="34.5" customHeight="1">
      <c r="A7" s="297" t="s">
        <v>301</v>
      </c>
      <c r="B7" s="297"/>
      <c r="C7" s="297"/>
      <c r="D7" s="297"/>
      <c r="E7" s="297"/>
      <c r="F7" s="297"/>
      <c r="G7" s="297"/>
      <c r="H7" s="297"/>
      <c r="I7" s="297"/>
      <c r="J7" s="297"/>
    </row>
  </sheetData>
  <sheetProtection/>
  <mergeCells count="6">
    <mergeCell ref="A7:J7"/>
    <mergeCell ref="A3:J3"/>
    <mergeCell ref="A4:J4"/>
    <mergeCell ref="A1:J1"/>
    <mergeCell ref="A5:J5"/>
    <mergeCell ref="A6:J6"/>
  </mergeCells>
  <printOptions/>
  <pageMargins left="0.7480314960629921" right="0.7480314960629921" top="0.984251968503937" bottom="0.551181102362204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Čogelja-Magazin Božena</cp:lastModifiedBy>
  <cp:lastPrinted>2018-07-31T11:52:52Z</cp:lastPrinted>
  <dcterms:created xsi:type="dcterms:W3CDTF">2008-10-17T11:51:54Z</dcterms:created>
  <dcterms:modified xsi:type="dcterms:W3CDTF">2018-07-31T12:10:16Z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