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915" windowHeight="7590" activeTab="2"/>
  </bookViews>
  <sheets>
    <sheet name="Novosti" sheetId="1" r:id="rId1"/>
    <sheet name="Upute" sheetId="2" r:id="rId2"/>
    <sheet name="RefStr" sheetId="3" r:id="rId3"/>
    <sheet name="Podaci" sheetId="4" r:id="rId4"/>
    <sheet name="Kontrole" sheetId="5" r:id="rId5"/>
    <sheet name="PraviPod" sheetId="6" state="hidden" r:id="rId6"/>
    <sheet name="Sifre" sheetId="7" r:id="rId7"/>
    <sheet name="Dodatne_upute" sheetId="8" r:id="rId8"/>
    <sheet name="Promjene" sheetId="9" r:id="rId9"/>
  </sheets>
  <definedNames>
    <definedName name="_xlnm.Print_Area" localSheetId="7">'Dodatne_upute'!$A$2:$H$38</definedName>
    <definedName name="_xlnm.Print_Area" localSheetId="0">'Novosti'!$A$2:$I$21</definedName>
    <definedName name="_xlnm.Print_Area" localSheetId="3">'Podaci'!$A$2:$H$70</definedName>
    <definedName name="_xlnm.Print_Area" localSheetId="2">'RefStr'!$A$2:$H$42</definedName>
    <definedName name="_xlnm.Print_Area" localSheetId="6">'Sifre'!$A$3:$H$618</definedName>
    <definedName name="_xlnm.Print_Area" localSheetId="1">'Upute'!$A$4:$H$26</definedName>
    <definedName name="_xlnm.Print_Titles" localSheetId="3">'Podaci'!$2:$16</definedName>
    <definedName name="_xlnm.Print_Titles" localSheetId="6">'Sifre'!$3:$3</definedName>
    <definedName name="_xlnm.Print_Titles" localSheetId="1">'Upute'!$2:$3</definedName>
  </definedNames>
  <calcPr fullCalcOnLoad="1"/>
</workbook>
</file>

<file path=xl/comments4.xml><?xml version="1.0" encoding="utf-8"?>
<comments xmlns="http://schemas.openxmlformats.org/spreadsheetml/2006/main">
  <authors>
    <author>Željko Strunjak</author>
  </authors>
  <commentList>
    <comment ref="A3" authorId="0">
      <text>
        <r>
          <rPr>
            <b/>
            <sz val="8"/>
            <rFont val="Tahoma"/>
            <family val="0"/>
          </rPr>
          <t>Uputa:</t>
        </r>
        <r>
          <rPr>
            <sz val="8"/>
            <rFont val="Tahoma"/>
            <family val="0"/>
          </rPr>
          <t xml:space="preserve">
Od 2009. godine, matični broj se u ovu Excel datoteku unosi kao numerička vrijednost Kako bi se ova Excel datoteka mogla popunjavati i u Excel-u i u Open Office-u. Bez obzira unesete li matični broj s vodećim nulama ili ne, podaci će se u datoteci prikazati s vodećom nulom.</t>
        </r>
      </text>
    </comment>
    <comment ref="A5" authorId="0">
      <text>
        <r>
          <rPr>
            <b/>
            <sz val="8"/>
            <rFont val="Tahoma"/>
            <family val="0"/>
          </rPr>
          <t>Uputa:</t>
        </r>
        <r>
          <rPr>
            <sz val="8"/>
            <rFont val="Tahoma"/>
            <family val="0"/>
          </rPr>
          <t xml:space="preserve">
Upisuje se skraćeni naziv tvrtke, kao što je upisan u Sudski registar. Skraćni naziv upisuje se bez navodnika, bez dodataka tipa "za promet i usluge" i slično. Obrtnici, slobodna zanimanja, poljoprivredna gospodarstva i ostali obveznici također upisuju skraćeni naziv, neki standardni primjeri dani u nastavku:
- IVANOVIĆ d.d.
- IVANOVIĆ d.o.o
- ZADRUGA IVANOVIĆ
- POLIKLINIKA ORION
- JAVNA USTANOVA ORION
- SAMOSTALNI OBRT ORION, VL. IVAN IVANOVIĆ
- OPG IVANOVIĆ
- LJEKARNA IVANOVIĆ
- JAVNI BILJEŽNIK IVAN IVANOVIĆ
- ODVJETNIK IVAN IVANOVIĆ
- OVLAŠTENI ARHITEKT IVAN IVANOVIĆ</t>
        </r>
      </text>
    </comment>
    <comment ref="A7" authorId="0">
      <text>
        <r>
          <rPr>
            <b/>
            <sz val="8"/>
            <rFont val="Tahoma"/>
            <family val="0"/>
          </rPr>
          <t>Uputa:</t>
        </r>
        <r>
          <rPr>
            <sz val="8"/>
            <rFont val="Tahoma"/>
            <family val="0"/>
          </rPr>
          <t xml:space="preserve">
U polje upisujete samo poštanski broj, bez naziva mjesta, poštanski broj mora biti u rangu 10000 do 60000.</t>
        </r>
      </text>
    </comment>
    <comment ref="A9" authorId="0">
      <text>
        <r>
          <rPr>
            <b/>
            <sz val="8"/>
            <rFont val="Tahoma"/>
            <family val="0"/>
          </rPr>
          <t>Uputa:</t>
        </r>
        <r>
          <rPr>
            <sz val="8"/>
            <rFont val="Tahoma"/>
            <family val="0"/>
          </rPr>
          <t xml:space="preserve">
Mjesto (naselje) sjedište unosite punim imenom, ne skraćujte mjesto tipa: SLAV. BROD i slično osim ako je duže od 25 znakova koliko je maksimalno dozvoljeno.</t>
        </r>
      </text>
    </comment>
    <comment ref="A11" authorId="0">
      <text>
        <r>
          <rPr>
            <b/>
            <sz val="8"/>
            <rFont val="Tahoma"/>
            <family val="0"/>
          </rPr>
          <t>Uputa:</t>
        </r>
        <r>
          <rPr>
            <sz val="8"/>
            <rFont val="Tahoma"/>
            <family val="0"/>
          </rPr>
          <t xml:space="preserve">
Pod adresu unesite puni naziv ulice i kućni broj ali tako da stane u 40 slovnih znakova. Ako je puni naziv duži skratite ime ulice.</t>
        </r>
      </text>
    </comment>
    <comment ref="A15" authorId="0">
      <text>
        <r>
          <rPr>
            <b/>
            <sz val="8"/>
            <rFont val="Tahoma"/>
            <family val="0"/>
          </rPr>
          <t>Uputa:</t>
        </r>
        <r>
          <rPr>
            <sz val="8"/>
            <rFont val="Tahoma"/>
            <family val="0"/>
          </rPr>
          <t xml:space="preserve">
Nakon što popunite kompletan obrazac ako još uvijek stoji tekst da nisu zadovoljene sve ili neke kontrole, provjerite na radnom listu Kontrole koje to kontrole još nisu zadovoljene ili koje su upozoravajuće. Sve osnovne kontrole moraju biti zadovoljene. Kod upozoravajućih kontrola, podatak može biti ispravan ali provjerite da li je u navedene AOP oznake upisana stvarna vrijednost ili je došlo do pogreške prilikom unosa.</t>
        </r>
      </text>
    </comment>
    <comment ref="G7" authorId="0">
      <text>
        <r>
          <rPr>
            <b/>
            <sz val="8"/>
            <rFont val="Tahoma"/>
            <family val="0"/>
          </rPr>
          <t>Uputa:</t>
        </r>
        <r>
          <rPr>
            <sz val="8"/>
            <rFont val="Tahoma"/>
            <family val="0"/>
          </rPr>
          <t xml:space="preserve">
Županija se upisuje automatizmom nakon upisa šifre općine.</t>
        </r>
      </text>
    </comment>
    <comment ref="G3" authorId="0">
      <text>
        <r>
          <rPr>
            <b/>
            <sz val="8"/>
            <rFont val="Tahoma"/>
            <family val="0"/>
          </rPr>
          <t>Uputa:</t>
        </r>
        <r>
          <rPr>
            <sz val="8"/>
            <rFont val="Tahoma"/>
            <family val="0"/>
          </rPr>
          <t xml:space="preserve">
Razdoblje obrade unosi se na način 
GGGG-MM gdje GGGG označava godinu, a MM završni mjesec izvještajnog razdoblja, 03, 06 ili 09, bez ikakvih razmaka međusobno osim crtice. Primjer:
2009-03 za I. - III. 2009.
2009-06 za I. - VI. 2009.
2009-09 za I. - IX. 2009.
Nakon odabira razdoblja, automatski se ispod naslova izvještaja ispisuje tekst "za razdoblje od .... do".</t>
        </r>
      </text>
    </comment>
    <comment ref="F66" authorId="0">
      <text>
        <r>
          <rPr>
            <b/>
            <sz val="8"/>
            <rFont val="Tahoma"/>
            <family val="0"/>
          </rPr>
          <t>Uputa:</t>
        </r>
        <r>
          <rPr>
            <sz val="8"/>
            <rFont val="Tahoma"/>
            <family val="0"/>
          </rPr>
          <t xml:space="preserve">
Upišite ime i prezime, bez titula, statusa, zvanja i zanimanja samo jedne osobe - zakonskog predstavnika. Dužina tekstamože biti između 6 i 40 slova.</t>
        </r>
      </text>
    </comment>
    <comment ref="F68" authorId="0">
      <text>
        <r>
          <rPr>
            <b/>
            <sz val="8"/>
            <rFont val="Tahoma"/>
            <family val="0"/>
          </rPr>
          <t>Uputa:</t>
        </r>
        <r>
          <rPr>
            <sz val="8"/>
            <rFont val="Tahoma"/>
            <family val="0"/>
          </rPr>
          <t xml:space="preserve">
Upišite ime i prezime samo jedne osobe za kontaktiranje. Dužina teksta osobe za kontaktiranje može biti između 6 i 40 slova.</t>
        </r>
      </text>
    </comment>
    <comment ref="F70" authorId="0">
      <text>
        <r>
          <rPr>
            <b/>
            <sz val="8"/>
            <rFont val="Tahoma"/>
            <family val="0"/>
          </rPr>
          <t>Uputa:</t>
        </r>
        <r>
          <rPr>
            <sz val="8"/>
            <rFont val="Tahoma"/>
            <family val="0"/>
          </rPr>
          <t xml:space="preserve">
Upišite samo jedan broj telefona (obavezno s pozivnim brojem, bez znakova / - razmaka ili bilo kakvih drugih. Primjer: "016127087". Broj telefona može biti dužine 7 do 10 znamenaka.</t>
        </r>
      </text>
    </comment>
    <comment ref="F72" authorId="0">
      <text>
        <r>
          <rPr>
            <b/>
            <sz val="8"/>
            <rFont val="Tahoma"/>
            <family val="0"/>
          </rPr>
          <t>Uputa:</t>
        </r>
        <r>
          <rPr>
            <sz val="8"/>
            <rFont val="Tahoma"/>
            <family val="0"/>
          </rPr>
          <t xml:space="preserve">
Upišite samo jedan broj telefaxa (obavezno s pozivnim brojem, bez znakova / - razmaka ili bilo kakvih drugih. Primjer: "016127087". Broj telefaxa može biti dužine 7 do 10 znamenaka.</t>
        </r>
      </text>
    </comment>
    <comment ref="F74" authorId="0">
      <text>
        <r>
          <rPr>
            <b/>
            <sz val="8"/>
            <rFont val="Tahoma"/>
            <family val="0"/>
          </rPr>
          <t>Uputa:</t>
        </r>
        <r>
          <rPr>
            <sz val="8"/>
            <rFont val="Tahoma"/>
            <family val="0"/>
          </rPr>
          <t xml:space="preserve">
Adresa elektroničke pošte ne smije sadržavati nikakve razmake, slova čžšđ, zareze, i nije važno hoće li biti napisana velikim ili malim slovima, može biti dužine 6 do 100 znakova.</t>
        </r>
      </text>
    </comment>
    <comment ref="A13" authorId="0">
      <text>
        <r>
          <rPr>
            <b/>
            <sz val="8"/>
            <rFont val="Tahoma"/>
            <family val="0"/>
          </rPr>
          <t>Naputa:</t>
        </r>
        <r>
          <rPr>
            <sz val="8"/>
            <rFont val="Tahoma"/>
            <family val="0"/>
          </rPr>
          <t xml:space="preserve">
Izračunava se automatski na osnovi svih upisanih AOP oznaka. Svrha kontrolnog broja je da se provjeri da li je obrazac na mediju identičan onom na osnovu kojega je ispisana Referentna stranica.</t>
        </r>
      </text>
    </comment>
    <comment ref="D3" authorId="0">
      <text>
        <r>
          <rPr>
            <b/>
            <sz val="8"/>
            <rFont val="Tahoma"/>
            <family val="0"/>
          </rPr>
          <t>Uputa:</t>
        </r>
        <r>
          <rPr>
            <sz val="8"/>
            <rFont val="Tahoma"/>
            <family val="0"/>
          </rPr>
          <t xml:space="preserve">
Osobni identifikacijski broj (OIB) od 1. siječnja 2010. godine postaje, uz matični broj, obvezan identifikator.</t>
        </r>
      </text>
    </comment>
    <comment ref="G5" authorId="0">
      <text>
        <r>
          <rPr>
            <b/>
            <sz val="8"/>
            <rFont val="Tahoma"/>
            <family val="0"/>
          </rPr>
          <t>Uputa:</t>
        </r>
        <r>
          <rPr>
            <sz val="8"/>
            <rFont val="Tahoma"/>
            <family val="0"/>
          </rPr>
          <t xml:space="preserve">
Od 2009. godine, unosi se nova šifra djelatnosti (prema NKD-u 2007) koja je četveroznamenkasta. Šifra djelatnosti, kao i matični broj, po novome se unose kao brojevna vrijednost duljine 3 ili 4 znamenke, a pokazat će se nakon unosa s vodećim nulama. Šifarnik novih djelatnosti možete naći na radnom listu Šifre. Upisana djelatnost mora biti postojeća sa šifarnika.</t>
        </r>
      </text>
    </comment>
    <comment ref="G9" authorId="0">
      <text>
        <r>
          <rPr>
            <b/>
            <sz val="8"/>
            <rFont val="Tahoma"/>
            <family val="0"/>
          </rPr>
          <t xml:space="preserve">Uputa:
</t>
        </r>
        <r>
          <rPr>
            <sz val="8"/>
            <rFont val="Tahoma"/>
            <family val="2"/>
          </rPr>
          <t>Unosi se troznamenkasta šifra općine (kao brojevni podatak), bez kontrolnog broja. Nakon upisa općine, sama se izračunava pripadajuća šifra županije te se prikazuju naziv općine i županije lijevo od polja županije.</t>
        </r>
      </text>
    </comment>
  </commentList>
</comments>
</file>

<file path=xl/sharedStrings.xml><?xml version="1.0" encoding="utf-8"?>
<sst xmlns="http://schemas.openxmlformats.org/spreadsheetml/2006/main" count="2163" uniqueCount="2066">
  <si>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</si>
  <si>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</si>
  <si>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</si>
  <si>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</si>
  <si>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</si>
  <si>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</si>
  <si>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</si>
  <si>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</si>
  <si>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</si>
  <si>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</si>
  <si>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</si>
  <si>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</si>
  <si>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</si>
  <si>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</si>
  <si>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</si>
  <si>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</si>
  <si>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</si>
  <si>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</si>
  <si>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</si>
  <si>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</si>
  <si>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</si>
  <si>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</si>
  <si>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</si>
  <si>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3.0.3.</t>
  </si>
  <si>
    <t>Dodana razdoblja za 2012. godinu</t>
  </si>
  <si>
    <t>2012-03</t>
  </si>
  <si>
    <t>za razdoblje 1. siječnja do 31. ožujka 2012.</t>
  </si>
  <si>
    <t>2012-06</t>
  </si>
  <si>
    <t>za razdoblje 1. siječnja do 30. lipnja 2012.</t>
  </si>
  <si>
    <t>2012-09</t>
  </si>
  <si>
    <t>za razdoblje 1. siječnja do 30. rujna 2012.</t>
  </si>
  <si>
    <t>Obveznici predaje obrasca su i obrtnici obveznici poreza na dobit koji upisuju matični broj obrta, osmeroznamenkasti broj koji počinje s brojem 9, slobodna zanimanja čiji matični broj počinje s brojem 8 i duljine je osam znamenaka i poljoprivredna gospodarstva čiji matični brojevi također imaju duljinu od 8 znamenaka, a počinju s brojem 5. U polje matičnog broja nije dozvoljen unos MBG-a. Novost je i polje Osobnog identifikacijskog broja koje u vrijeme izrade ove Excel datoteke još nije bilo obavezno polje, ali će u skoroj budućnosti postati obavezan unos, zamijeniti matični broj i biti osnovni identifikator obveznika.</t>
  </si>
  <si>
    <t>Razdoblje obrade unosi se na način GGGG-MM gdje GGGG označava godinu, a MM mjesec u godini kojim završava razdoblje za koje se unose obrasci, bez ikakvih razmaka međusobno osim crtice. Svrha polja razdoblje je da se točno označi za koje razdoblje je obrazac, kako ne bi greškom bila učitana disketa s obrascem za ranije razdoblje. Budite pažljivi kod upisa polja razdoblje. Razdoblje možete upisati ili izabrati i s padajućeg izbornika na listi razdoblja. Takav padajući izbornik postoji i kod odabira općine i djelatnosti. Novost koja je uvedena od 2009. godine je da se unosi nova četveroznamenkasta šifra djelatnosti (prema NKD2007), a može se unositi i kao brojevna vrijednost (bez vodećih nula), u tom slučaju, program će sam šifru prikazati s vodećim nulama na 4 mjesta.</t>
  </si>
  <si>
    <t>Prije početka rada provjerite na stranicama FINA-e imate li zadnju verziju Excel datoteke za popunjavanje obrazaca. Verzija datoteke piše na listu Podaci ili neposredno ispod naslova ovih uputa. Nove verzije Excel datoteka stavljaju se na web stranicu ako je došlo do izmjena u izgledu i sadržaju obrasca, ako se otkrije kakva pogreška u samoj datoteci ili ako stara datoteka više ne podržava nadolazeća razdoblja za koja se obrazac predaje. Popunjavanjem najnovije verzije ove datoteke smanjujete mogućnost da vam obrazac bude vraćen zbog pogreške. Napomena: zbog programskih kuća koje pune obrasce podacima direktno iz svojih programa, nastojat ćemo ubuduće više ne mijenjati raspored upisnih polja na obrascima bez stvarne i neophodne potrebe za tim.</t>
  </si>
  <si>
    <t>Upute</t>
  </si>
  <si>
    <t>Nakon što popunite cijelo zaglavlje, podnožje obrasca i unesete sve AOP oznake provjerite odgovaraju li sumarne vrijednosti na obrascu iznosima na vašem predlošku s kojega unosite. Na kraju na radnom listu kontrole provjerite jesu li zadovoljene sve računske i logičke kontrole ugrađene u Excel datoteku.</t>
  </si>
  <si>
    <t>Telefax (tvrtke):</t>
  </si>
  <si>
    <t>Adresa e-pošte (tvrtke):</t>
  </si>
  <si>
    <t>Obračunani pretporez u primljenim isporukama dobara i usluga</t>
  </si>
  <si>
    <t>Obračunane obveze za posebne poreze (trošarine)</t>
  </si>
  <si>
    <t>Potraživanja za posebne poreze (povrat trošarine)</t>
  </si>
  <si>
    <t>a) stambene zgrade</t>
  </si>
  <si>
    <t>b) ostale građevine i zgrade</t>
  </si>
  <si>
    <t>Proizvodnja farmaceutskih pripravaka</t>
  </si>
  <si>
    <t>Proizvodnja eksploziva</t>
  </si>
  <si>
    <t>Proizvodnja eteričnih ulja</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</si>
  <si>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</si>
  <si>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</si>
  <si>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</si>
  <si>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</si>
  <si>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</si>
  <si>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</si>
  <si>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</si>
  <si>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</si>
  <si>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</si>
  <si>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</si>
  <si>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</si>
  <si>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</si>
  <si>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</si>
  <si>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</si>
  <si>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</si>
  <si>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</si>
  <si>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</si>
  <si>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</si>
  <si>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Proizvodnja sječiva</t>
  </si>
  <si>
    <t>Proizvodnja alata</t>
  </si>
  <si>
    <t>Proizvodnja brava i okova</t>
  </si>
  <si>
    <t>Proizvodnja uređaja za dizanje i prenošenje</t>
  </si>
  <si>
    <t>Proizvodnja strojeva za metalurgiju</t>
  </si>
  <si>
    <t>Rbr.
kont.</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</si>
  <si>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</si>
  <si>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</si>
  <si>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</si>
  <si>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</si>
  <si>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</si>
  <si>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</si>
  <si>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</si>
  <si>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</si>
  <si>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</si>
  <si>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</si>
  <si>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</si>
  <si>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</si>
  <si>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</si>
  <si>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</si>
  <si>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3.0.0.</t>
  </si>
  <si>
    <t>Ubačene nove šifre djelatnosti (prema NKD 2007). Unos novih šifri djelatnosti uveden kao unos numeričkih vrijednosti (do sada je bilo tekstualnih). Uvedena i kontrola na šifru djelatnosti kako bi program signalizirao pogrešku ako je upisana stara 5-znamenkasta djelatnost.</t>
  </si>
  <si>
    <t>Radni listovi ZupOpc i Djelat (šifre županija i općina te šifre djelatnosti) objedinjeni u jedan radni list (Sifre) kako bi se smanjio broj radnih listova i olakšala manipulacija kroz datoteku.</t>
  </si>
  <si>
    <t>OIB</t>
  </si>
  <si>
    <t>Dodano polje Osobnog identifikacijskog broja (OIB-a), koji još nije bio obvezan upis u vrijeme kreiranja ove Excel datoteke, ali će do 2010. postati obvezan (ako ne i ranije).</t>
  </si>
  <si>
    <t>Kontrola na šifru djelatnosti. S obzirom na uvođenje NKD2007, neka programska rješenja koja pune Excel datoteku i dalje mogu upisati staru, peteroznamenkastu šifru djelatnosti ili nepostojeću šifru. Ova kontrola javlja pogrešku ako šifra djelatnosti nije upisana, ili je upisana stara šifra djelatnosti ili je upisana nepostojeća šifra.</t>
  </si>
  <si>
    <t xml:space="preserve">15. </t>
  </si>
  <si>
    <t>&lt;OIB&gt;</t>
  </si>
  <si>
    <t>Uzgoj ovaca i koza</t>
  </si>
  <si>
    <t>Uzgoj konja, magaraca, mula i mazgi</t>
  </si>
  <si>
    <t>Uzgoj svinja</t>
  </si>
  <si>
    <t>Uzgoj peradi</t>
  </si>
  <si>
    <t>Uzgoj ostalih životinja</t>
  </si>
  <si>
    <t>Slatkovodni ribolov</t>
  </si>
  <si>
    <t>Isto razdoblje
prethodne godine</t>
  </si>
  <si>
    <t>OIB:</t>
  </si>
  <si>
    <t>Šifre</t>
  </si>
  <si>
    <t>Dodatne upute</t>
  </si>
  <si>
    <t>Naziv općine grada (šifra)</t>
  </si>
  <si>
    <t>Šifra žup.</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</si>
  <si>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</si>
  <si>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</si>
  <si>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</si>
  <si>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</si>
  <si>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</si>
  <si>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</si>
  <si>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</si>
  <si>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</si>
  <si>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</si>
  <si>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</si>
  <si>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</si>
  <si>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</si>
  <si>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Solaris d.d.</t>
  </si>
  <si>
    <t>Šibenik</t>
  </si>
  <si>
    <t>Hotelsko naselje Solaris bb</t>
  </si>
  <si>
    <t>Goran Zrilić, predsjednik uprave</t>
  </si>
  <si>
    <t>Roko Antonina</t>
  </si>
  <si>
    <t>022/361048</t>
  </si>
  <si>
    <t>022/361801</t>
  </si>
  <si>
    <t>roko.antonina@solaris.hr</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</si>
  <si>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</si>
  <si>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</si>
  <si>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</si>
  <si>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</si>
  <si>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</si>
  <si>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</si>
  <si>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</si>
  <si>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</si>
  <si>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</si>
  <si>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</si>
  <si>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</si>
  <si>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</si>
  <si>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</si>
  <si>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</si>
  <si>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</si>
  <si>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</si>
  <si>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</si>
  <si>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</si>
  <si>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</si>
  <si>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</si>
  <si>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</si>
  <si>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</si>
  <si>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</si>
  <si>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</si>
  <si>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</si>
  <si>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</si>
  <si>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</si>
  <si>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</si>
  <si>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</si>
  <si>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</si>
  <si>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</si>
  <si>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</si>
  <si>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</si>
  <si>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</si>
  <si>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</si>
  <si>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</si>
  <si>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</si>
  <si>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</si>
  <si>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</si>
  <si>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</si>
  <si>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</si>
  <si>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</si>
  <si>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</si>
  <si>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</si>
  <si>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</si>
  <si>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</si>
  <si>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</si>
  <si>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</si>
  <si>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</si>
  <si>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</si>
  <si>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</si>
  <si>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</si>
  <si>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</si>
  <si>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</si>
  <si>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</si>
  <si>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</si>
  <si>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</si>
  <si>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</si>
  <si>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</si>
  <si>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</si>
  <si>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</si>
  <si>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</si>
  <si>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</si>
  <si>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</si>
  <si>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</si>
  <si>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</si>
  <si>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</si>
  <si>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</si>
  <si>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</si>
  <si>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</si>
  <si>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</si>
  <si>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</si>
  <si>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</si>
  <si>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</si>
  <si>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</si>
  <si>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</si>
  <si>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</si>
  <si>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</si>
  <si>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</si>
  <si>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</si>
  <si>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</si>
  <si>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</si>
  <si>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</si>
  <si>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</si>
  <si>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</si>
  <si>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</si>
  <si>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</si>
  <si>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</si>
  <si>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</si>
  <si>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</si>
  <si>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</si>
  <si>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</si>
  <si>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</si>
  <si>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</si>
  <si>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</si>
  <si>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</si>
  <si>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</si>
  <si>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</si>
  <si>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</si>
  <si>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</si>
  <si>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</si>
  <si>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</si>
  <si>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</si>
  <si>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</si>
  <si>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</si>
  <si>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</si>
  <si>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</si>
  <si>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</si>
  <si>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</si>
  <si>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</si>
  <si>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</si>
  <si>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</si>
  <si>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</si>
  <si>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</si>
  <si>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</si>
  <si>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</si>
  <si>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</si>
  <si>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</si>
  <si>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</si>
  <si>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</si>
  <si>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</si>
  <si>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</si>
  <si>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</si>
  <si>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</si>
  <si>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</si>
  <si>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</si>
  <si>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</si>
  <si>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</si>
  <si>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</si>
  <si>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</si>
  <si>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</si>
  <si>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</si>
  <si>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</si>
  <si>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</si>
  <si>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</si>
  <si>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</si>
  <si>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</si>
  <si>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</si>
  <si>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</si>
  <si>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</si>
  <si>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</si>
  <si>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</si>
  <si>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</si>
  <si>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</si>
  <si>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</si>
  <si>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</si>
  <si>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</si>
  <si>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</si>
  <si>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</si>
  <si>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</si>
  <si>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</si>
  <si>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</si>
  <si>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</si>
  <si>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</si>
  <si>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</si>
  <si>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</si>
  <si>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</si>
  <si>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</si>
  <si>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</si>
  <si>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</si>
  <si>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</si>
  <si>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</si>
  <si>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</si>
  <si>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</si>
  <si>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</si>
  <si>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</si>
  <si>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</si>
  <si>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</si>
  <si>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</si>
  <si>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</si>
  <si>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</si>
  <si>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</si>
  <si>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</si>
  <si>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</si>
  <si>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</si>
  <si>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</si>
  <si>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</si>
  <si>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</si>
  <si>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</si>
  <si>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</si>
  <si>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</si>
  <si>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</si>
  <si>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</si>
  <si>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</si>
  <si>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</si>
  <si>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</si>
  <si>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</si>
  <si>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</si>
  <si>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</si>
  <si>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</si>
  <si>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</si>
  <si>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</si>
  <si>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</si>
  <si>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</si>
  <si>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</si>
  <si>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</si>
  <si>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</si>
  <si>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</si>
  <si>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</si>
  <si>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</si>
  <si>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</si>
  <si>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</si>
  <si>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</si>
  <si>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</si>
  <si>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</si>
  <si>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</si>
  <si>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</si>
  <si>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</si>
  <si>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</si>
  <si>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</si>
  <si>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</si>
  <si>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</si>
  <si>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</si>
  <si>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</si>
  <si>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</si>
  <si>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</si>
  <si>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</si>
  <si>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</si>
  <si>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</si>
  <si>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</si>
  <si>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</si>
  <si>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</si>
  <si>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</si>
  <si>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</si>
  <si>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</si>
  <si>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</si>
  <si>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</si>
  <si>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</si>
  <si>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</si>
  <si>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</si>
  <si>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</si>
  <si>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</si>
  <si>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</si>
  <si>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</si>
  <si>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</si>
  <si>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</si>
  <si>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</si>
  <si>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</si>
  <si>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</si>
  <si>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</si>
  <si>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</si>
  <si>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</si>
  <si>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</si>
  <si>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</si>
  <si>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</si>
  <si>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</si>
  <si>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</si>
  <si>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</si>
  <si>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</si>
  <si>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</si>
  <si>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</si>
  <si>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</si>
  <si>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</si>
  <si>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</si>
  <si>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</si>
  <si>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</si>
  <si>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</si>
  <si>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</si>
  <si>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</si>
  <si>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</si>
  <si>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Podatak pod AOP 12 nadnice i plaće (neto) obuhvaća neto plaće i naknade zaposlenim za redovno radno vrijeme, za vrijeme bolovanja, za dane državnih blagdana i neradne dane, za dane provedene na vojnoj vježbi, naknade za invalidnost i sl. Primitke zaposlenih s osnova naknada većih od propisanih iznosa u smislu poreza na dohodak i neizravne primitke koji se po poreznim propisima smatraju dohotkom.</t>
  </si>
  <si>
    <t>Podatak pod AOP 15 amortizacija obuhvaća amortizaciju dugotrajne materijalne i nematerijalne imovine (bez usklađivanja vrijednosti).</t>
  </si>
  <si>
    <t>Podatak pod AOP 05 prihodi od poslovnog najma obuhvaća prihode od najma nekretnina, postrojenja, opreme i sl. osim financijskog najma.</t>
  </si>
  <si>
    <t>Podatak pod AOP 06 ostali prihodi obuhvaća ostale nenavedene prihode, prihode od financiranja te izvanredne prihode.</t>
  </si>
  <si>
    <t>Podatak pod AOP 08 materijalni troškovi obuhvaća troškove sirovina i materijal, troškove kala, rasipa, loma, kvara, troškove sitnog inventara, ambalaže , automobilskih guma, troškove potrošnje rezervnih dijelova i potrošnje energije.</t>
  </si>
  <si>
    <t>Radni listovi evo datoteke zaštićeni su lozinkom - ne zato da bi se vama otežao rad već da se Excel datoteka zaštiti od neželjenih promjena i kako ne bi zbog tih promjena postala neupotrebljiva za automatsku obradu. Isto tako, ova Excel datoteka predviđena je za popunjavanje u Excel-u. Svi koji koriste OpenOffice.org ili neke druge programe koji su u stanju "čitati" Excel datoteke imali su ranije problema prilikom popunjavanja obrasca i obrazac bi znao postati neupotrebljiv za učitavanje. Ovaj obrazac napravljen je tako da i u Open Office-u sve kontrole rade dobro. Datoteka je testirana s hrvatskom verzijom OpenOffice Calca 3.01. Sa starijim verzijama i dalje je moguće da kontrole ne rade. Ne zaštićujte radnu knjigu nakon popunjavanja jer je takvu datoteku isto tako nemoguće automatski obraditi. Bilo kakva promjena strukture Excel datoteke može izazvati da na kraju postane neupotrebljiva, zato nastojte datoteku popunjavati ručno, držeći se ovih uputa.</t>
  </si>
  <si>
    <t>Sve što unosite, unosite u list Podaci. Referentna stranica (RefStr) popunjava se automatski iz podataka unesenih u list Podaci. Referentna stranica i svi ostali listovi su kontrole, šifrarnici i upute. Kako je ovaj Excel dokument predviđen za automatsku računalnu obradu, ni u kojem slučaju nemojte stvarati nove radne listove, ili mijenjati nazive postojećih jer u slučaju takvih radnji - datoteka postaje neupotrebljiva.</t>
  </si>
  <si>
    <t>Podatak pod AOP 13 troškovi poreza, prireza i doprinosa iz plaća i na plaće obuhvaća troškove poreza i prireza iz plaća, troškove mirovinskog osiguranja iz  plaća i na plaće, troškove zdravstvenog osiguranja iz plaća i na plaće, doprinos za zapošljavanje iz plaća i na plaće te ostale troškove osiguranja zaposlenih iz plaća.</t>
  </si>
  <si>
    <t>Podatak pod AOP 17 financijski, izvanredni i ostali nenavedeni  rashodi obuhvaća troškove kamata, negativne tečajne razlike, ostale financijske troškove te izvanredne i ostale nenavedene rashode.</t>
  </si>
  <si>
    <t>Podatak pod AOP 19 porez na dobit unosi se podatak o iznosu uplaćenih predujmova poreza na dobit za izvještajno razdoblje.</t>
  </si>
  <si>
    <t>Podatak pod AOP 26 novčana sredstva na računima i u blagajni obuhvaća sva domaća i strana novčana sredstva kojima poduzetnik raspolaže.</t>
  </si>
  <si>
    <t>Podatak pod AOP 27 odnosi se na ukupna potraživanja od kupaca početkom tekuće godine i na kraju tekućeg razdoblja.</t>
  </si>
  <si>
    <t>Podatak pod AOP 28 odnosi se na ukupne obveze prema dobavljačima početkom tekuće godine i na kraju tekućeg razdoblja.</t>
  </si>
  <si>
    <t>Podatak pod AOP 29 unosi se stvaran broj mjeseci poslovanja u tekućem i prethodnom razdoblju.</t>
  </si>
  <si>
    <t>&lt;verzija Excela&gt;</t>
  </si>
  <si>
    <t>U dodatne podatke pod oznaku AOP 30 unosi se jedna od ovih predviđenih oznaka veličina: za male poduzetnike oznaka 1, za srednje velike poduzetnike oznaka 2, za velike poduzetnike oznaka 3.</t>
  </si>
  <si>
    <t>Pod AOP oznakom 31 unosi se jedna od ovih predviđenih oznaka za oblik vlasništva: registrirano kao javno, komunalno poduzeće - oznaka 11, u kojem je u tijeku proces pretvorbe - oznaka 12, u kojem nije započela pretvorba - oznaka 13, poduzeće u privatnom vlasništvu od osnivanja - oznaka 21, poduzeće u privatnom vlasništvu nakon pretvorbe - oznaka 22, poduzeće u zadružnom vlasništvu - oznaka 31, poduzeće u mješovitom vlasništvu s pretežno privatnim kapitalom (više od 50%) - oznaka 41, poduzeće u mješovitom vlasništvu s pretežno društvenim kapitalom (udjel privatnog kapitala do 50%) - oznaka 42.</t>
  </si>
  <si>
    <r>
      <t xml:space="preserve">Upozorenje na broj zaposlenih i veličinu: </t>
    </r>
    <r>
      <rPr>
        <sz val="10"/>
        <rFont val="Arial"/>
        <family val="2"/>
      </rPr>
      <t>Ako je oznaka veličine (AOP 30) jednaka 2 ili 3, onda bi podaci pod AOP oznakama 32 i 33 morali biti veći od 50, a ne veći od 20.000.</t>
    </r>
  </si>
  <si>
    <r>
      <t xml:space="preserve">Upozorenje na veličinu i neke iznose: </t>
    </r>
    <r>
      <rPr>
        <sz val="10"/>
        <rFont val="Arial"/>
        <family val="2"/>
      </rPr>
      <t>Ako je oznaka veličine (AOP 30) jednaka 1, onda podaci pod AOP oznakama 01 do 28 i od 34 do 45 ne bi smjeli biti veći od 20.000.000</t>
    </r>
  </si>
  <si>
    <t>TEHNIČKE UPUTE ZA UNOS PODATAKA</t>
  </si>
  <si>
    <t>Proizvodnja motornih vozila</t>
  </si>
  <si>
    <t>c) domaća oprema i njezina montaža (ukupno)</t>
  </si>
  <si>
    <t>d) uvozna oprema i njezina montaža (ukupno)</t>
  </si>
  <si>
    <t>e) ostala materijalna dugotrajna imovina</t>
  </si>
  <si>
    <t>f) nematerijalna dugotrajna imovina</t>
  </si>
  <si>
    <t xml:space="preserve">  - u tome: osobni automobili</t>
  </si>
  <si>
    <t xml:space="preserve">   a) sirovine i materijal</t>
  </si>
  <si>
    <t xml:space="preserve">   b) proizvodnja u tijeku (nedovršena proizvodnja i poluproizvodi)</t>
  </si>
  <si>
    <t xml:space="preserve">   c) trgovinska roba</t>
  </si>
  <si>
    <t xml:space="preserve">   d) gotovi proizvodi</t>
  </si>
  <si>
    <t xml:space="preserve">   a) nadnice i plaće  (neto)</t>
  </si>
  <si>
    <t xml:space="preserve">   b) troškovi poreza, prireza i doprinosa iz plaća i na plaće</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</si>
  <si>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</si>
  <si>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</si>
  <si>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</si>
  <si>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</si>
  <si>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</si>
  <si>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</si>
  <si>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</si>
  <si>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</si>
  <si>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</si>
  <si>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</si>
  <si>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</si>
  <si>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</si>
  <si>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</si>
  <si>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</si>
  <si>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</si>
  <si>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</si>
  <si>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</si>
  <si>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</si>
  <si>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</si>
  <si>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</si>
  <si>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</si>
  <si>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</si>
  <si>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</si>
  <si>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</si>
  <si>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</si>
  <si>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</si>
  <si>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</si>
  <si>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</si>
  <si>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</si>
  <si>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</si>
  <si>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</si>
  <si>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</si>
  <si>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</si>
  <si>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</si>
  <si>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</si>
  <si>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</si>
  <si>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</si>
  <si>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</si>
  <si>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</si>
  <si>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</si>
  <si>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</si>
  <si>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</si>
  <si>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</si>
  <si>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</si>
  <si>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</si>
  <si>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</si>
  <si>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</si>
  <si>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</si>
  <si>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</si>
  <si>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</si>
  <si>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</si>
  <si>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</si>
  <si>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</si>
  <si>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</si>
  <si>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</si>
  <si>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</si>
  <si>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</si>
  <si>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</si>
  <si>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</si>
  <si>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</si>
  <si>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</si>
  <si>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</si>
  <si>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</si>
  <si>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</si>
  <si>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</si>
  <si>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</si>
  <si>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</si>
  <si>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</si>
  <si>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</si>
  <si>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</si>
  <si>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</si>
  <si>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</si>
  <si>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</si>
  <si>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</si>
  <si>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</si>
  <si>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</si>
  <si>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</si>
  <si>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</si>
  <si>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</si>
  <si>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</si>
  <si>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</si>
  <si>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</si>
  <si>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</si>
  <si>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</si>
  <si>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</si>
  <si>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</si>
  <si>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</si>
  <si>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</si>
  <si>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</si>
  <si>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</si>
  <si>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</si>
  <si>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</si>
  <si>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</si>
  <si>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</si>
  <si>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</si>
  <si>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</si>
  <si>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</si>
  <si>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</si>
  <si>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</si>
  <si>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</si>
  <si>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</si>
  <si>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</si>
  <si>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</si>
  <si>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</si>
  <si>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</si>
  <si>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</si>
  <si>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</si>
  <si>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</si>
  <si>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</si>
  <si>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</si>
  <si>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</si>
  <si>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</si>
  <si>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</si>
  <si>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</si>
  <si>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</si>
  <si>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</si>
  <si>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</si>
  <si>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</si>
  <si>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Vrijednost ostvarenih investicija u dugotrajnu imovinu 
(AOP 39 + 40 + 41 + 42 + 44 + 45)</t>
  </si>
  <si>
    <t>Ukupni rashodi (AOP 08 + 09 + 10 + 11 + 14 + 15 + 16 + 17)</t>
  </si>
  <si>
    <t>Ukupni prihodi (AOP 01 + 02 + 03 + 04 + 05 + 06)</t>
  </si>
  <si>
    <t>Troškovi za osoblje (AOP 12 + 13)</t>
  </si>
  <si>
    <t>0</t>
  </si>
  <si>
    <t>Zalihe (AOP 22 + 23 + 24 + 25)</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</si>
  <si>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</si>
  <si>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</si>
  <si>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</si>
  <si>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</si>
  <si>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</si>
  <si>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</si>
  <si>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</si>
  <si>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</si>
  <si>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</si>
  <si>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</si>
  <si>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</si>
  <si>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</si>
  <si>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</si>
  <si>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</si>
  <si>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</si>
  <si>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</si>
  <si>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</si>
  <si>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</si>
  <si>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</si>
  <si>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</si>
  <si>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</si>
  <si>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</si>
  <si>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</si>
  <si>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</si>
  <si>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</si>
  <si>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</si>
  <si>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</si>
  <si>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</si>
  <si>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</si>
  <si>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</si>
  <si>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</si>
  <si>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</si>
  <si>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</si>
  <si>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</si>
  <si>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</si>
  <si>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</si>
  <si>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</si>
  <si>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</si>
  <si>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</si>
  <si>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</si>
  <si>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</si>
  <si>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</si>
  <si>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</si>
  <si>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</si>
  <si>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</si>
  <si>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</si>
  <si>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</si>
  <si>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</si>
  <si>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</si>
  <si>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</si>
  <si>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</si>
  <si>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</si>
  <si>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</si>
  <si>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</si>
  <si>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</si>
  <si>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</si>
  <si>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</si>
  <si>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</si>
  <si>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</si>
  <si>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</si>
  <si>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</si>
  <si>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</si>
  <si>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</si>
  <si>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</si>
  <si>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</si>
  <si>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</si>
  <si>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</si>
  <si>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</si>
  <si>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</si>
  <si>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</si>
  <si>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</si>
  <si>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</si>
  <si>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</si>
  <si>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</si>
  <si>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</si>
  <si>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</si>
  <si>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</si>
  <si>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</si>
  <si>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</si>
  <si>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</si>
  <si>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</si>
  <si>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</si>
  <si>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</si>
  <si>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</si>
  <si>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</si>
  <si>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Trgovina na veliko kemijskim proizvodima</t>
  </si>
  <si>
    <t>Trgovina na veliko ostalim poluproizvodima</t>
  </si>
  <si>
    <t>Trgovina na veliko alatnim strojevima</t>
  </si>
  <si>
    <t>Trgovina na veliko strojevima za rudnike i građevinarstvo</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</si>
  <si>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</si>
  <si>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</si>
  <si>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</si>
  <si>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</si>
  <si>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</si>
  <si>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</si>
  <si>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</si>
  <si>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</si>
  <si>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</si>
  <si>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</si>
  <si>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</si>
  <si>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</si>
  <si>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</si>
  <si>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</si>
  <si>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</si>
  <si>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</si>
  <si>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</si>
  <si>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</si>
  <si>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</si>
  <si>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</si>
  <si>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</si>
  <si>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</si>
  <si>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</si>
  <si>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</si>
  <si>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</si>
  <si>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Podatak pod AOP 38 vrijednost ostvarenih investicija u dugotrajnu imovinu obuhvaća: samo ulaganja u novu dugotrajnu imovinu nabavljenu neposredno od izvođača građevinskih radova, proizvođača opreme ili u vlastiti proizvod. Uključuje se i rabljena oprema nabavljena u inozemstvu, ulaganja u važna poboljšanja postojeće dugotrajne imovine, koja povećavaju proizvodni kapacitet ili znatno produžuju njihov vijek trajanja.</t>
  </si>
  <si>
    <t>Podatak pod AOP 41 domaća oprema i njezina montaža odnosi se na ukupna ulaganja u prometna sredstva, osobne automobile, energetske strojevi i uređaje, strojeve radilice i ostalu opremu kao  što su aparati sredstva veze, krupni alat, instrumenti, elektronička i laboratorijska oprema, inventar, uredski strojevi, pribor, knjižice, učila i sl.</t>
  </si>
  <si>
    <t>Podatak pod AOP 45 nematerijalna dugotrajna imovina odnosi se na ukupna ulaganja kao što su ulaganja u rudarska istraživanja, softvere, patente, prava, licence, književna i umjetnička djela.</t>
  </si>
  <si>
    <t>Naziv obveznika</t>
  </si>
  <si>
    <t>Šifra djelatnosti</t>
  </si>
  <si>
    <t>Šifra županije</t>
  </si>
  <si>
    <t>Šifra općine</t>
  </si>
  <si>
    <t>Neki financijski pokazatelji iz obrasca:</t>
  </si>
  <si>
    <t>Kontrolni broj obrasca</t>
  </si>
  <si>
    <t>Telefon</t>
  </si>
  <si>
    <t>Telefaks</t>
  </si>
  <si>
    <t>Adresa e-pošte</t>
  </si>
  <si>
    <t>(potpis voditelja računovodstva)</t>
  </si>
  <si>
    <t>(potpis zakonskog predstavnika)</t>
  </si>
  <si>
    <t>M.P.</t>
  </si>
  <si>
    <t>Stanje na kraju tekućeg razd.</t>
  </si>
  <si>
    <t>Radni list: ––&gt;</t>
  </si>
  <si>
    <t>Novosti</t>
  </si>
  <si>
    <t>Referentna stranica</t>
  </si>
  <si>
    <t>Podaci</t>
  </si>
  <si>
    <t>Kontrole</t>
  </si>
  <si>
    <t>Rezultat kontrole</t>
  </si>
  <si>
    <t>Opis dodatne kontrole</t>
  </si>
  <si>
    <t>Podatak pod AOP oznakom 29 - broj mjeseci poslovanja za razdoblje:  I. - III. može biti 3 ili manji od 3, za razdoblje I. - VI. može biti 6 ili manji od 6, a za razdoblje I. - IX. može biti 9 ili manji od 9.</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</si>
  <si>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</si>
  <si>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</si>
  <si>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</si>
  <si>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</si>
  <si>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</si>
  <si>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</si>
  <si>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</si>
  <si>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</si>
  <si>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</si>
  <si>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</si>
  <si>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</si>
  <si>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</si>
  <si>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</si>
  <si>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</si>
  <si>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</si>
  <si>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</si>
  <si>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</si>
  <si>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</si>
  <si>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</si>
  <si>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</si>
  <si>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</si>
  <si>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</si>
  <si>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</si>
  <si>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</si>
  <si>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</si>
  <si>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</si>
  <si>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</si>
  <si>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</si>
  <si>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</si>
  <si>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</si>
  <si>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</si>
  <si>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</si>
  <si>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</si>
  <si>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</si>
  <si>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</si>
  <si>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</si>
  <si>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</si>
  <si>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</si>
  <si>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</si>
  <si>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</si>
  <si>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</si>
  <si>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</si>
  <si>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</si>
  <si>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</si>
  <si>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</si>
  <si>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</si>
  <si>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</si>
  <si>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</si>
  <si>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</si>
  <si>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</si>
  <si>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</si>
  <si>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</si>
  <si>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</si>
  <si>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</si>
  <si>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</si>
  <si>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</si>
  <si>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</si>
  <si>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</si>
  <si>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</si>
  <si>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</si>
  <si>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</si>
  <si>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</si>
  <si>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</si>
  <si>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</si>
  <si>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</si>
  <si>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</si>
  <si>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</si>
  <si>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</si>
  <si>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</si>
  <si>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</si>
  <si>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</si>
  <si>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</si>
  <si>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</si>
  <si>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</si>
  <si>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</si>
  <si>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</si>
  <si>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</si>
  <si>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</si>
  <si>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</si>
  <si>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</si>
  <si>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</si>
  <si>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</si>
  <si>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 xml:space="preserve">Na ovom radnom listu nalazi se popisi općina / gradova s pripadajućim šiframa (u zagradi) te kolonom šifre pripadajuće županije. Isto tako, ovdje se nalazi i popis šifri djelatnosti (prema NKD2007) s pripadajućim opisima. </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</si>
  <si>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</si>
  <si>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</si>
  <si>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</si>
  <si>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</si>
  <si>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</si>
  <si>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</si>
  <si>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</si>
  <si>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</si>
  <si>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</si>
  <si>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</si>
  <si>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</si>
  <si>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</si>
  <si>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</si>
  <si>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</si>
  <si>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</si>
  <si>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</si>
  <si>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</si>
  <si>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</si>
  <si>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</si>
  <si>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</si>
  <si>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</si>
  <si>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</si>
  <si>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</si>
  <si>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</si>
  <si>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</si>
  <si>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</si>
  <si>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</si>
  <si>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</si>
  <si>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</si>
  <si>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</si>
  <si>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</si>
  <si>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</si>
  <si>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</si>
  <si>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</si>
  <si>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</si>
  <si>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</si>
  <si>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</si>
  <si>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</si>
  <si>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</si>
  <si>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</si>
  <si>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</si>
  <si>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</si>
  <si>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</si>
  <si>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</si>
  <si>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</si>
  <si>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</si>
  <si>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</si>
  <si>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</si>
  <si>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</si>
  <si>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</si>
  <si>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</si>
  <si>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</si>
  <si>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</si>
  <si>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</si>
  <si>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</si>
  <si>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</si>
  <si>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</si>
  <si>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</si>
  <si>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</si>
  <si>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</si>
  <si>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</si>
  <si>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</si>
  <si>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</si>
  <si>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</si>
  <si>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</si>
  <si>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</si>
  <si>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</si>
  <si>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</si>
  <si>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</si>
  <si>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</si>
  <si>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</si>
  <si>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</si>
  <si>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</si>
  <si>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</si>
  <si>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</si>
  <si>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</si>
  <si>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</si>
  <si>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</si>
  <si>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</si>
  <si>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</si>
  <si>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</si>
  <si>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</si>
  <si>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</si>
  <si>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Podatak pod AOP oznakom 43 mora biti manji ili jednak podatku pod AOP oznakom 42.</t>
  </si>
  <si>
    <t>Ako je ispunjen podatak o broju zaposlenih pod AOP oznakom 32, onda mora biti i pod AOP oznakom 33 i obrnuto, iznimno može na jednom od AOP-a biti podatak veći od nule a na drugom nula ako je broj zaposlenih mali (1 ili 2) pa kod računanja prosjeka broja zaposlenih izračunana vrijednost ispada nula.</t>
  </si>
  <si>
    <t>Obrazac mora sadržavati pozitivne, zaokružene cjelobrojne vrijednosti, ako obrazac ne sadrži sve cjelobrojne vrijednosti ne može biti zaprimljen. Ako je ova kontrola nezadovoljena znači da neka od AOP vrijednosti nije zaokružena na cjelobrojnu vrijednost.</t>
  </si>
  <si>
    <r>
      <t xml:space="preserve">Upozorenje koje se odnosi na broj zaposlenih: </t>
    </r>
    <r>
      <rPr>
        <sz val="10"/>
        <rFont val="Arial"/>
        <family val="2"/>
      </rPr>
      <t>Ako su ispunjeni podaci pod AOP oznakama 32 i 33  u koloni 3, onda odstupanja među tim podacima iz kol. 4 i 3 mogu biti +,- 20%. Odstupanja među podacima pod AOP oznakama 32 i 33 mogu biti +,- 15%. Međutim, ako unijeti podaci odgovaraju činjeničnom stanju, tu kontrolu  možete zanemariti.</t>
    </r>
  </si>
  <si>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</si>
  <si>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</si>
  <si>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</si>
  <si>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</si>
  <si>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</si>
  <si>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</si>
  <si>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</si>
  <si>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</si>
  <si>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</si>
  <si>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</si>
  <si>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</si>
  <si>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</si>
  <si>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</si>
  <si>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</si>
  <si>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</si>
  <si>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</si>
  <si>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</si>
  <si>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</si>
  <si>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</si>
  <si>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</si>
  <si>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</si>
  <si>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</si>
  <si>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</si>
  <si>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</si>
  <si>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</si>
  <si>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</si>
  <si>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</si>
  <si>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</si>
  <si>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</si>
  <si>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</si>
  <si>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</si>
  <si>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</si>
  <si>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</si>
  <si>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</si>
  <si>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</si>
  <si>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</si>
  <si>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</si>
  <si>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</si>
  <si>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</si>
  <si>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</si>
  <si>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</si>
  <si>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</si>
  <si>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</si>
  <si>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</si>
  <si>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</si>
  <si>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</si>
  <si>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</si>
  <si>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</si>
  <si>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</si>
  <si>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</si>
  <si>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</si>
  <si>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</si>
  <si>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</si>
  <si>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</si>
  <si>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</si>
  <si>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</si>
  <si>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</si>
  <si>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</si>
  <si>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</si>
  <si>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</si>
  <si>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</si>
  <si>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</si>
  <si>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</si>
  <si>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</si>
  <si>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</si>
  <si>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</si>
  <si>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</si>
  <si>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</si>
  <si>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</si>
  <si>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</si>
  <si>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</si>
  <si>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</si>
  <si>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</si>
  <si>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</si>
  <si>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</si>
  <si>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</si>
  <si>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</si>
  <si>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</si>
  <si>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</si>
  <si>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</si>
  <si>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</si>
  <si>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</si>
  <si>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</si>
  <si>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</si>
  <si>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</si>
  <si>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</si>
  <si>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</si>
  <si>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</si>
  <si>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</si>
  <si>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</si>
  <si>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</si>
  <si>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</si>
  <si>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</si>
  <si>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</si>
  <si>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</si>
  <si>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</si>
  <si>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</si>
  <si>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</si>
  <si>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</si>
  <si>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</si>
  <si>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</si>
  <si>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PRIMORSKI DOLAC</t>
  </si>
  <si>
    <t>PROLOŽAC</t>
  </si>
  <si>
    <t>PUČIŠĆA</t>
  </si>
  <si>
    <t>RUNOVIĆI</t>
  </si>
  <si>
    <t>SEGET</t>
  </si>
  <si>
    <t>SELCA</t>
  </si>
  <si>
    <t>SINJ</t>
  </si>
  <si>
    <t>SOLIN</t>
  </si>
  <si>
    <t>SPLIT</t>
  </si>
  <si>
    <t>STARI GRAD</t>
  </si>
  <si>
    <t>SUĆURAJ</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</si>
  <si>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</si>
  <si>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</si>
  <si>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</si>
  <si>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</si>
  <si>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</si>
  <si>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</si>
  <si>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</si>
  <si>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</si>
  <si>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</si>
  <si>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</si>
  <si>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</si>
  <si>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</si>
  <si>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</si>
  <si>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</si>
  <si>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</si>
  <si>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</si>
  <si>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</si>
  <si>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</si>
  <si>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</si>
  <si>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</si>
  <si>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</si>
  <si>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</si>
  <si>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</si>
  <si>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</si>
  <si>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</si>
  <si>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</si>
  <si>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</si>
  <si>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</si>
  <si>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</si>
  <si>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</si>
  <si>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</si>
  <si>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</si>
  <si>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</si>
  <si>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</si>
  <si>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</si>
  <si>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</si>
  <si>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</si>
  <si>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</si>
  <si>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</si>
  <si>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</si>
  <si>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</si>
  <si>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</si>
  <si>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</si>
  <si>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Svi podaci u zaglavlju i podnožju obrasca moraju biti upisani: OIB, matični broj, naziv, pošta, mjesto, adresa, šifre djelatnosti, općine i županije te ime i prezime i broj telefona osobe za kontaktiranje. Telefax i adresa e-pošte nisu obvezni podaci.</t>
  </si>
  <si>
    <t>3.0.1.</t>
  </si>
  <si>
    <t>Polje Osobnog identifikacijskog broja (OIB-a), postalo obvezan upis. Dodana razdoblja za cijelu 2010. godinu.</t>
  </si>
  <si>
    <t>Servis sadrži podatke za oko 80.000 poslovnih subjekata obveznika predaje godišnjih financijskih izvještaja (GFI-a) osim za banke, štedionice te osiguravajuća društva, a ažurira se nakon svake obrade izvještaja koji se predaju FINA-i.</t>
  </si>
  <si>
    <t>Informacije kojima možete pristupiti su sljedeće:</t>
  </si>
  <si>
    <r>
      <t xml:space="preserve">• adresni i financijski podaci o poduzetniku </t>
    </r>
    <r>
      <rPr>
        <sz val="10"/>
        <color indexed="56"/>
        <rFont val="Arial"/>
        <family val="2"/>
      </rPr>
      <t>u posljednjih 5 godina (izvor Registar godišnjih financijskih izvještaja),</t>
    </r>
    <r>
      <rPr>
        <b/>
        <sz val="10"/>
        <color indexed="56"/>
        <rFont val="Arial"/>
        <family val="2"/>
      </rPr>
      <t xml:space="preserve">
• rang liste  najuspješnijih poduzetnika </t>
    </r>
    <r>
      <rPr>
        <sz val="10"/>
        <color indexed="56"/>
        <rFont val="Arial"/>
        <family val="2"/>
      </rPr>
      <t xml:space="preserve">prema odabranom kriteriju, </t>
    </r>
    <r>
      <rPr>
        <b/>
        <sz val="10"/>
        <color indexed="56"/>
        <rFont val="Arial"/>
        <family val="2"/>
      </rPr>
      <t xml:space="preserve">
• agregirani podaci i pokazatelji o poslovanju poduzetnika: </t>
    </r>
    <r>
      <rPr>
        <sz val="10"/>
        <color indexed="56"/>
        <rFont val="Arial"/>
        <family val="2"/>
      </rPr>
      <t>po županijama, općinama/gradovima, po djelatnostima,
  prema veličini poduzetnika i vlasništvu,</t>
    </r>
    <r>
      <rPr>
        <b/>
        <sz val="10"/>
        <color indexed="56"/>
        <rFont val="Arial"/>
        <family val="2"/>
      </rPr>
      <t xml:space="preserve">
• usporedba vaših rezultata s rezultatima drugih poduzetnika te trendovima u djelatnosti i područjima 
  </t>
    </r>
    <r>
      <rPr>
        <sz val="10"/>
        <color indexed="56"/>
        <rFont val="Arial"/>
        <family val="2"/>
      </rPr>
      <t>prema odabranim kriterijima,</t>
    </r>
    <r>
      <rPr>
        <b/>
        <sz val="10"/>
        <color indexed="56"/>
        <rFont val="Arial"/>
        <family val="2"/>
      </rPr>
      <t xml:space="preserve">
• agregirani podaci o isplati plaća i naknada </t>
    </r>
    <r>
      <rPr>
        <sz val="10"/>
        <color indexed="56"/>
        <rFont val="Arial"/>
        <family val="2"/>
      </rPr>
      <t>veznih uz radni odnos.</t>
    </r>
    <r>
      <rPr>
        <b/>
        <sz val="10"/>
        <color indexed="56"/>
        <rFont val="Arial"/>
        <family val="2"/>
      </rPr>
      <t xml:space="preserve">
</t>
    </r>
  </si>
  <si>
    <r>
      <t>info.BIZ PAKETI</t>
    </r>
    <r>
      <rPr>
        <b/>
        <sz val="4"/>
        <color indexed="56"/>
        <rFont val="Arial"/>
        <family val="2"/>
      </rPr>
      <t xml:space="preserve">
</t>
    </r>
    <r>
      <rPr>
        <sz val="4"/>
        <color indexed="56"/>
        <rFont val="Arial"/>
        <family val="2"/>
      </rPr>
      <t xml:space="preserve">
</t>
    </r>
    <r>
      <rPr>
        <sz val="10"/>
        <color indexed="56"/>
        <rFont val="Arial"/>
        <family val="2"/>
      </rPr>
      <t>Internetski servis info.BIZ dostupan je u tri različita paketa. Odabirom jednog od paketa sami birate količinu informacija koja 
vam odgovara i one vam postaju dostupne u bilo kojem trenutku.</t>
    </r>
  </si>
  <si>
    <t>Paket</t>
  </si>
  <si>
    <t>Bodovi</t>
  </si>
  <si>
    <t>Cijena ( PDV uključen)</t>
  </si>
  <si>
    <t>info.BIZ</t>
  </si>
  <si>
    <t>info.BIZ plus</t>
  </si>
  <si>
    <t>info.BIZ max</t>
  </si>
  <si>
    <r>
      <t xml:space="preserve">Ovisno o tome koji ste paket odabrali, </t>
    </r>
    <r>
      <rPr>
        <b/>
        <sz val="10"/>
        <color indexed="56"/>
        <rFont val="Arial"/>
        <family val="2"/>
      </rPr>
      <t>dobivate posebne pogodnosti</t>
    </r>
    <r>
      <rPr>
        <sz val="10"/>
        <color indexed="56"/>
        <rFont val="Arial"/>
        <family val="2"/>
      </rPr>
      <t xml:space="preserve"> iz FINA-inih web servisa koje vam dodatno mogu 
pomoći u poslovnom odlučivanju.</t>
    </r>
    <r>
      <rPr>
        <sz val="4"/>
        <color indexed="56"/>
        <rFont val="Arial"/>
        <family val="2"/>
      </rPr>
      <t xml:space="preserve">
</t>
    </r>
    <r>
      <rPr>
        <b/>
        <sz val="10"/>
        <color indexed="10"/>
        <rFont val="Arial"/>
        <family val="2"/>
      </rPr>
      <t>Iskoristite mogućnost probnog korištenja servisa</t>
    </r>
    <r>
      <rPr>
        <sz val="10"/>
        <color indexed="56"/>
        <rFont val="Arial"/>
        <family val="2"/>
      </rPr>
      <t xml:space="preserve">. Prijavite za na internetskoj stranici </t>
    </r>
    <r>
      <rPr>
        <b/>
        <sz val="10"/>
        <color indexed="56"/>
        <rFont val="Arial"/>
        <family val="2"/>
      </rPr>
      <t>www.fina.hr</t>
    </r>
    <r>
      <rPr>
        <sz val="10"/>
        <color indexed="56"/>
        <rFont val="Arial"/>
        <family val="2"/>
      </rPr>
      <t xml:space="preserve"> i u trajanju 
od 30 dana provjerite mogućnosti servisa.</t>
    </r>
    <r>
      <rPr>
        <sz val="4"/>
        <color indexed="56"/>
        <rFont val="Arial"/>
        <family val="2"/>
      </rPr>
      <t xml:space="preserve">
</t>
    </r>
    <r>
      <rPr>
        <sz val="10"/>
        <color indexed="56"/>
        <rFont val="Arial"/>
        <family val="2"/>
      </rPr>
      <t xml:space="preserve">Više informacija o internetskom servisu </t>
    </r>
    <r>
      <rPr>
        <b/>
        <sz val="10"/>
        <color indexed="56"/>
        <rFont val="Arial"/>
        <family val="2"/>
      </rPr>
      <t>info.BIZ</t>
    </r>
    <r>
      <rPr>
        <sz val="10"/>
        <color indexed="56"/>
        <rFont val="Arial"/>
        <family val="2"/>
      </rPr>
      <t xml:space="preserve"> možete dobiti na internetskoj stranici </t>
    </r>
    <r>
      <rPr>
        <b/>
        <sz val="10"/>
        <color indexed="56"/>
        <rFont val="Arial"/>
        <family val="2"/>
      </rPr>
      <t>www.fina.hr</t>
    </r>
    <r>
      <rPr>
        <sz val="10"/>
        <color indexed="56"/>
        <rFont val="Arial"/>
        <family val="2"/>
      </rPr>
      <t xml:space="preserve">, besplatnom broju 
telefona 0800 0080 ili adresi e-pošte </t>
    </r>
    <r>
      <rPr>
        <b/>
        <sz val="10"/>
        <color indexed="56"/>
        <rFont val="Arial"/>
        <family val="2"/>
      </rPr>
      <t>info.biz@fina.hr</t>
    </r>
    <r>
      <rPr>
        <sz val="10"/>
        <color indexed="56"/>
        <rFont val="Arial"/>
        <family val="2"/>
      </rPr>
      <t>.</t>
    </r>
  </si>
  <si>
    <t>Što vam još možemo ponuditi?</t>
  </si>
  <si>
    <t>FINA, kao središnji informacijski sustav za potrebe gospodarstva i javnosti, na temelju podataka iz financijskih i statističkih 
izvještaja poslovnih subjekata i drugih izvora, izrađuje različite informacije i publikacije o gospodarskim i financijskim kretanjima, 
ali i analize prema vašim specifičnim zahtjevima:</t>
  </si>
  <si>
    <r>
      <t xml:space="preserve">- Bonitetnu informaciju BONPLUS 
- Bonitetne informacije </t>
    </r>
    <r>
      <rPr>
        <sz val="10"/>
        <color indexed="56"/>
        <rFont val="Arial"/>
        <family val="2"/>
      </rPr>
      <t>na obrascu</t>
    </r>
    <r>
      <rPr>
        <b/>
        <sz val="10"/>
        <color indexed="56"/>
        <rFont val="Arial"/>
        <family val="2"/>
      </rPr>
      <t xml:space="preserve"> BON-1
- Informacije o solventnosti </t>
    </r>
    <r>
      <rPr>
        <sz val="10"/>
        <color indexed="56"/>
        <rFont val="Arial"/>
        <family val="2"/>
      </rPr>
      <t>na obrascu</t>
    </r>
    <r>
      <rPr>
        <b/>
        <sz val="10"/>
        <color indexed="56"/>
        <rFont val="Arial"/>
        <family val="2"/>
      </rPr>
      <t xml:space="preserve"> BON-2**
- Pregled podataka o računima poslovnih subjekata
- Ispis ili presliku godišnjeg financijskog izvještaja za oko 80.000 poduzetnika
- Uvid u javne podatke iz ugovora o svim koncesijama sklopljenim u RH
- Podatke </t>
    </r>
    <r>
      <rPr>
        <sz val="10"/>
        <color indexed="56"/>
        <rFont val="Arial"/>
        <family val="2"/>
      </rPr>
      <t>po kriterijima koje vi odredite, poput veličine, djelatnosti, teritorijalne pripadnosti i sl.:
          - adresare poslovnih subjekata 
          - rang-liste 
          - agregirane podatke
          - pojedinačne podatke iz godišnjih financijskih izvještaja poduzetnika</t>
    </r>
    <r>
      <rPr>
        <b/>
        <sz val="10"/>
        <color indexed="56"/>
        <rFont val="Arial"/>
        <family val="2"/>
      </rPr>
      <t xml:space="preserve">
- Komparativne analize</t>
    </r>
  </si>
  <si>
    <t>Za više informacija posjetite</t>
  </si>
  <si>
    <t>www.fina.hr</t>
  </si>
  <si>
    <t>** FINA izrađuje BON-2 koji se odnosi na poslovne subjekte čiji se računi vode u ZABA-i te po njihovim drugim računima 
    koji se vode u drugim bankama za koje raspolažemo podacima o solventnosti.</t>
  </si>
  <si>
    <t>2.0.4.</t>
  </si>
  <si>
    <t>Ubačena su nova razdoblja za 2008. godinu</t>
  </si>
  <si>
    <t>U list Novosti ubačena nova poruka o info.BIZ servisu</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</si>
  <si>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</si>
  <si>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</si>
  <si>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</si>
  <si>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</si>
  <si>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</si>
  <si>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</si>
  <si>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</si>
  <si>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</si>
  <si>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</si>
  <si>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I. PODACI O PRIHODIMA I RASHODIMA</t>
  </si>
  <si>
    <t>II. NEKI PODACI O STANJU IMOVINE I OBVEZA</t>
  </si>
  <si>
    <t>Stanje 1.1. 
tekuće godine</t>
  </si>
  <si>
    <t>Stanje na kraju
tekućeg razdoblja</t>
  </si>
  <si>
    <t>III. DODATNI PODACI</t>
  </si>
  <si>
    <t>Frizerski saloni i saloni za uljepšavanje</t>
  </si>
  <si>
    <t>Pogrebne i srodne djelatnosti</t>
  </si>
  <si>
    <t>Djelatnosti kućanstava koja zapošljavaju poslugu</t>
  </si>
  <si>
    <t>Djelatnosti privatnih kućanstava koja obavljaju različite usluge za vlastite potrebe</t>
  </si>
  <si>
    <t>BILICE</t>
  </si>
  <si>
    <t>Podaci pod AOP 01 i AOP 02 prihodi od prodaje u zemlji i inozemstvu obuhvaćaju prihode od prodaje proizvoda, robe, usluga, materijala, otpadaka i sl. Na domaćem i inozemnom tržištu, uključujući i prihode od prodaje na kredit i otplatu. Prihodi ne obuhvaćaju subvencije, prihode s osnova PDV-a i ostale nenavedene prihode.</t>
  </si>
  <si>
    <t>Podatak pod AOP 03 prihodi na temelju uporabe vlastitih proizvoda, robe i usluga za vlastite potrebe obuhvaćaju prihode s osnove uporabe vlastitih proizvoda, robe i usluga za investicije, za sitni inventar, ambalažu, automobilske gume, prihode s osnove korištenja vlastitih proizvodnih usluga, vlastitog proizvoda za sjeme, prihode s osnove prirasta osnovnog stada i sl.</t>
  </si>
  <si>
    <t>Podatak pod AOP 04 prihodi od kompenzacija, subvencija i dotacija obuhvaća dio ostalih poslovnih prihoda koji su primljeni kao kompenzacije, dotacije i refundacije tj. kao transferni prihodi što ih država daje iz proračuna za proizvodnju, na proizvode , izvoz te druge naknade.</t>
  </si>
  <si>
    <t>Ostalo kreditno posredovanje</t>
  </si>
  <si>
    <t>Mirovinski fondovi</t>
  </si>
  <si>
    <t>Ostalo osiguranje</t>
  </si>
  <si>
    <t>Tehničko ispitivanje i analiza</t>
  </si>
  <si>
    <t>Fotografske djelatnosti</t>
  </si>
  <si>
    <t>Djelatnosti pakiranja</t>
  </si>
  <si>
    <t>Djelatnosti pozivnih centara</t>
  </si>
  <si>
    <t>Vanjski poslovi</t>
  </si>
  <si>
    <t xml:space="preserve">    Osoba za kontaktiranje:</t>
  </si>
  <si>
    <t>(svote u kunama bez lipa)</t>
  </si>
  <si>
    <t>Poslovi obrane</t>
  </si>
  <si>
    <t>Sudske i pravosudne djelatnosti</t>
  </si>
  <si>
    <t>Predškolsko obrazovanje</t>
  </si>
  <si>
    <t>KOLONA3</t>
  </si>
  <si>
    <t>OPCPOD</t>
  </si>
  <si>
    <t>STO_JE_UNUTRA</t>
  </si>
  <si>
    <t>DATUM</t>
  </si>
  <si>
    <t>&lt;naziv&gt;</t>
  </si>
  <si>
    <t>&lt;mjesto&gt;</t>
  </si>
  <si>
    <t>&lt;ulica i broj&gt;</t>
  </si>
  <si>
    <t>&lt;djelatnost&gt;</t>
  </si>
  <si>
    <t>&lt;kontakt osoba&gt;</t>
  </si>
  <si>
    <t>Izvor pouzdanih informacija</t>
  </si>
  <si>
    <r>
      <t>Trebate pokazatelje o poslovanju poduzetnika?</t>
    </r>
    <r>
      <rPr>
        <b/>
        <sz val="3"/>
        <color indexed="56"/>
        <rFont val="Arial"/>
        <family val="2"/>
      </rPr>
      <t xml:space="preserve">
</t>
    </r>
    <r>
      <rPr>
        <b/>
        <sz val="12"/>
        <color indexed="56"/>
        <rFont val="Arial"/>
        <family val="2"/>
      </rPr>
      <t>Želite odmah pouzdane informacije?</t>
    </r>
    <r>
      <rPr>
        <b/>
        <sz val="3"/>
        <color indexed="56"/>
        <rFont val="Arial"/>
        <family val="2"/>
      </rPr>
      <t xml:space="preserve">
</t>
    </r>
    <r>
      <rPr>
        <b/>
        <sz val="12"/>
        <color indexed="56"/>
        <rFont val="Arial"/>
        <family val="2"/>
      </rPr>
      <t>Htjeli biste usporediti podatke?</t>
    </r>
  </si>
  <si>
    <r>
      <t>Internetski servis</t>
    </r>
    <r>
      <rPr>
        <b/>
        <sz val="10"/>
        <color indexed="56"/>
        <rFont val="Arial"/>
        <family val="2"/>
      </rPr>
      <t xml:space="preserve"> info.BIZ </t>
    </r>
    <r>
      <rPr>
        <sz val="10"/>
        <color indexed="56"/>
        <rFont val="Arial"/>
        <family val="2"/>
      </rPr>
      <t>sadrži informacije o uspješnosti poslovanja te omogućuje usporedbu podataka poduzetnika i hrvatskog gospodarstva u cjelini.</t>
    </r>
  </si>
  <si>
    <r>
      <t>Neispravna adresa e-pošte</t>
    </r>
    <r>
      <rPr>
        <sz val="9"/>
        <rFont val="Arial"/>
        <family val="2"/>
      </rPr>
      <t>. Adrese e-pošte najčešće su u obliku: ime.prezime@domena.hr. Kod upisa adrese e-pošte upišite samo jednu adresu, ne više njih. Adresa e-pošte obavezno mora sadržavati znak "@" i ne može sadržavati znakove: č, ć, đ, ž, š, razmak, zarez, dvotočku, točkuzarez, upitnik, /, &amp;, znak navodnika, zvjezdicu, postotak i slične posebne znakove. Slovo prije ili poslije znaka "@" ne može biti točka, zarez i slično već samo abecedno slovo, isto tako, ne mogu biti dvije točke zaredom. Adresa e-pošte može sadržavati slova i brojeve engleske abecede, crticu "-", podvlaku "_", točku te znak @. Ako ova kontrola nije zadovoljena znači da u adresi e-pošte imate neki od nedozvoljenih znakova ili nemate znak @. Provjerite upisanu adresu. Ako kojim slučajem stvarno nemate adresu e-pošte, ne upisujte "nemamo@adresu" ili slično već polje ostavite prazno.</t>
    </r>
  </si>
  <si>
    <r>
      <t>Matični broj</t>
    </r>
    <r>
      <rPr>
        <sz val="9"/>
        <color indexed="18"/>
        <rFont val="Arial"/>
        <family val="2"/>
      </rPr>
      <t xml:space="preserve"> i </t>
    </r>
    <r>
      <rPr>
        <b/>
        <sz val="9"/>
        <color indexed="18"/>
        <rFont val="Arial"/>
        <family val="2"/>
      </rPr>
      <t xml:space="preserve">OIB </t>
    </r>
    <r>
      <rPr>
        <sz val="9"/>
        <color indexed="18"/>
        <rFont val="Arial"/>
        <family val="2"/>
      </rPr>
      <t xml:space="preserve">na listu Obrazac obvezatno se unose i najvažniji su kriteriji za prepoznavanje obveznika kojem pripada obrazac. Upisuje se matični broj dodijeljen od strane Državnog zavoda za statistiku, obrtnicima od strane Ministarstva gospodarstva, a slobodnim zanimanjima dodijeljen od strane nadležne komore. Ni u kom slučaju ne upisujte matični broj dodijeljen od Trgovačkog suda. Kako bi izbjegli učestale probleme oko načina unosa matičnog broja, sada se može unijeti i kao brojevna vrijednost bez vodećih nula, a program će sam dodijeliti vodeće nule tako da matični broj bude prikazan na 8 mjesta. </t>
    </r>
  </si>
  <si>
    <t>Oznaka veličine poduzetnika</t>
  </si>
  <si>
    <t>Oznaka vlasništva</t>
  </si>
  <si>
    <t>Prosječan broj zaposlenih na temelju stanja krajem tromjesečja (puni broj)</t>
  </si>
  <si>
    <t>Prosječan broj zaposlenih na temelju sati rada (puni broj)</t>
  </si>
  <si>
    <t>Podatak pod AOP 21 odnosi se na stanje zaliha na početku i na kraju razdoblja: sirovina i materijala, sitnog inventara i rezervnih dijelova, proizvodnje u tijeku, trgovinske robe i gotovih proizvoda.</t>
  </si>
  <si>
    <t>Podatak pod AOP 42 uvozna oprema i njezina montaža odnosi se na istu vrstu ulaganja koja je navedena pod  AOP 41 samo što je riječ o uvezenoj opremi nabavljenoj u inozemstvu. Iz te ukupno nabavljene opreme potrebno je iskazati kao posebnu stavku osobne automobile (AOP 43)</t>
  </si>
  <si>
    <t>TSI-POD</t>
  </si>
  <si>
    <t>AOP oznaka</t>
  </si>
  <si>
    <t>Dodana je nova kontrola ispravnosti adrese e-pošte ako je upisana.</t>
  </si>
  <si>
    <t>FUNTANA</t>
  </si>
  <si>
    <t>LOPAR</t>
  </si>
  <si>
    <t>TRIBUNJ</t>
  </si>
  <si>
    <t>ŠTITAR</t>
  </si>
  <si>
    <t>VRSI</t>
  </si>
  <si>
    <t>TAR-VABRIGA</t>
  </si>
  <si>
    <t>PODRAVSKA MOSLAVINA</t>
  </si>
  <si>
    <t>TRNAVA</t>
  </si>
  <si>
    <t>VALPOVO</t>
  </si>
  <si>
    <t>VILJEVO</t>
  </si>
  <si>
    <t>VIŠKOVCI</t>
  </si>
  <si>
    <t>VUKA</t>
  </si>
  <si>
    <t>VLADISLAVCI</t>
  </si>
  <si>
    <t>U šifrarnik općina dodane su novoformirane općine: Lopar, Vrsi, Tribunj, Štitar, Funtana
i Tar-Vabriga</t>
  </si>
  <si>
    <t>AOP
oznaka</t>
  </si>
  <si>
    <t>Kontrole ispravnosti / potpunosti podataka (moraju biti zadovoljene)</t>
  </si>
  <si>
    <t>Ako nema podatka pod AOP-om 29, onda nema podatka pod AOP-om 07 (ako je broj mjeseci poslovanja nula tada nema ni prihoda).</t>
  </si>
  <si>
    <t>Podatak pod AOP oznakom 30 (oznaka veličine) kol.4 može biti 3, 2 ili 1.</t>
  </si>
  <si>
    <t>Podatak pod AOP oznakom 31 (oznaka vlasništva) kol.4 može biti: 11, 12, 13, 21, 22, 31, 41 ili 42.</t>
  </si>
  <si>
    <t>Kontrole upozorenja (ne moraju biti zadovoljene ali upozoravaju na mogućnost pogreške)</t>
  </si>
  <si>
    <t>,</t>
  </si>
  <si>
    <t>razmak</t>
  </si>
  <si>
    <t>"</t>
  </si>
  <si>
    <t>č</t>
  </si>
  <si>
    <t>ć</t>
  </si>
  <si>
    <t>đ</t>
  </si>
  <si>
    <t>š</t>
  </si>
  <si>
    <t>ž</t>
  </si>
  <si>
    <t>!</t>
  </si>
  <si>
    <t>%</t>
  </si>
  <si>
    <t>&amp;</t>
  </si>
  <si>
    <t>=</t>
  </si>
  <si>
    <t>?</t>
  </si>
  <si>
    <t>*</t>
  </si>
  <si>
    <t>/</t>
  </si>
  <si>
    <t>:</t>
  </si>
  <si>
    <t>;</t>
  </si>
  <si>
    <t>@</t>
  </si>
  <si>
    <t>Podatak pod AOP 16 ostali troškovi poslovanja (nematerijalni) obuhvaća troškove dnevnica za službena putovanja i putne troškove, naknade za uporabu osobnog automobila za službene svrhe na lokalnom terenu, troškove uporabe vlastitih proizvoda, robi i usluga za interne tekuće potrebe, premije osiguranja, troškove bankarskih usluga, troškove platnog prometa, članarine domaćim i inozemnim udrugama i ostale troškove (nematerijalne) kao što su troškovi stručnog obrazovanja, troškovi za stručnu literaturu, stipendije i sl.</t>
  </si>
  <si>
    <t>BISKUPIJA</t>
  </si>
  <si>
    <t>FAŽANA</t>
  </si>
  <si>
    <t>KAMANJE</t>
  </si>
  <si>
    <t>KOLAN</t>
  </si>
  <si>
    <t>PRIBISLAVEC</t>
  </si>
  <si>
    <t>Poštanski broj:</t>
  </si>
  <si>
    <t>Matični broj</t>
  </si>
  <si>
    <t>Pošt. broj</t>
  </si>
  <si>
    <t>Mjesto, ulica i kućni broj</t>
  </si>
  <si>
    <t>Kontrolni broj:</t>
  </si>
  <si>
    <t>Opis</t>
  </si>
  <si>
    <t>Osoba za kontaktiranje:</t>
  </si>
  <si>
    <t>Evidencijski broj</t>
  </si>
  <si>
    <t>Matični broj:</t>
  </si>
  <si>
    <t>Naziv obveznika:</t>
  </si>
  <si>
    <t>TSI - POD</t>
  </si>
  <si>
    <t>Stanje kontrola:</t>
  </si>
  <si>
    <t>Zakonski predstavnik:</t>
  </si>
  <si>
    <t>Telefon za kontakt:</t>
  </si>
  <si>
    <t>Tekuće razdoblje</t>
  </si>
  <si>
    <t>Obrač. porez na dod. vrijed. u obavljenim isporukama dobara i usluga</t>
  </si>
  <si>
    <t>AOP</t>
  </si>
  <si>
    <t>Mjesto:</t>
  </si>
  <si>
    <t>Ulica i kbr:</t>
  </si>
  <si>
    <t>Djelatnost:</t>
  </si>
  <si>
    <t>Županija:</t>
  </si>
  <si>
    <t>Općina:</t>
  </si>
  <si>
    <t>KOLONA1</t>
  </si>
  <si>
    <t>KOLONA2</t>
  </si>
  <si>
    <t>Prihodi od prodaje u zemlji</t>
  </si>
  <si>
    <t>Prihodi od prodaje u inozemstvu</t>
  </si>
  <si>
    <t>Prihodi na temelju uporabe vlastitih proizvoda, robe i usluga za vlastite potrebe</t>
  </si>
  <si>
    <t>Prihodi od kompenzacija, subvencija i dotacija</t>
  </si>
  <si>
    <t>Prihodi od poslovnog najma nekretnina, postrojenja, opreme i sl.</t>
  </si>
  <si>
    <t>Ostali prihodi</t>
  </si>
  <si>
    <t>Materijalni troškovi</t>
  </si>
  <si>
    <t>Nabavna vrijednost prodane trgovinske robe</t>
  </si>
  <si>
    <t>Ostali vanjski troškovi (troškovi usluga)</t>
  </si>
  <si>
    <t>Naknade izdataka za zaposlene i naknade za članove uprave</t>
  </si>
  <si>
    <t>Amortizacija</t>
  </si>
  <si>
    <t>Ostali troškovi poslovanja (nematerijalni)</t>
  </si>
  <si>
    <r>
      <t xml:space="preserve">Upozorenje na broj zaposlenih: </t>
    </r>
    <r>
      <rPr>
        <sz val="10"/>
        <rFont val="Arial"/>
        <family val="2"/>
      </rPr>
      <t>ako je broj zaposlenih  veći od  1000, u bilo kojoj koloni AOP-a 32 i 33,  kontrola nije zadovoljena.</t>
    </r>
  </si>
  <si>
    <t>Financijski, izvanredni i ostali nenavedeni rashodi</t>
  </si>
  <si>
    <t>Porez na dobit</t>
  </si>
  <si>
    <t>Ostali porezi koji nisu iskazani u prethodnim pozicijama</t>
  </si>
  <si>
    <t>Novčana sredstva na računima i u blagajni</t>
  </si>
  <si>
    <t>Potraživanja od kupaca</t>
  </si>
  <si>
    <t>Obveze prema dobavljačima</t>
  </si>
  <si>
    <t>Broj mjeseci poslovanja</t>
  </si>
  <si>
    <t>3.0.2.</t>
  </si>
  <si>
    <t>Dodana razdoblja za 2011. godinu</t>
  </si>
  <si>
    <t>2011-03</t>
  </si>
  <si>
    <t>2011-06</t>
  </si>
  <si>
    <t>2011-09</t>
  </si>
  <si>
    <t>za razdoblje 1. siječnja do 31. ožujka 2011.</t>
  </si>
  <si>
    <t>za razdoblje 1. siječnja do 30. lipnja 2011.</t>
  </si>
  <si>
    <t>za razdoblje 1. siječnja do 30. rujna 2011.</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</si>
  <si>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</si>
  <si>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</si>
  <si>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</si>
  <si>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</si>
  <si>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</si>
  <si>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</si>
  <si>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</si>
  <si>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</si>
  <si>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</si>
  <si>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</si>
  <si>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</si>
  <si>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</si>
  <si>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</si>
  <si>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</si>
  <si>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</si>
  <si>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</si>
  <si>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</si>
  <si>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</si>
  <si>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</si>
  <si>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</si>
  <si>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</si>
  <si>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</si>
  <si>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</si>
  <si>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</si>
  <si>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</si>
  <si>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</si>
  <si>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</si>
  <si>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</si>
  <si>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</si>
  <si>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</si>
  <si>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</si>
  <si>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</si>
  <si>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</si>
  <si>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</si>
  <si>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</si>
  <si>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</si>
  <si>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</si>
  <si>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</si>
  <si>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</si>
  <si>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</si>
  <si>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</si>
  <si>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</si>
  <si>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</si>
  <si>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</si>
  <si>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</si>
  <si>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</si>
  <si>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</si>
  <si>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</si>
  <si>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</si>
  <si>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</si>
  <si>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</si>
  <si>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</si>
  <si>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</si>
  <si>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</si>
  <si>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</si>
  <si>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</si>
  <si>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</si>
  <si>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</si>
  <si>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</si>
  <si>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</si>
  <si>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</si>
  <si>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</si>
  <si>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</si>
  <si>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</si>
  <si>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</si>
  <si>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</si>
  <si>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</si>
  <si>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</si>
  <si>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</si>
  <si>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</si>
  <si>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</si>
  <si>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</si>
  <si>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</si>
  <si>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</si>
  <si>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</si>
  <si>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</si>
  <si>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</si>
  <si>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</si>
  <si>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</si>
  <si>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</si>
  <si>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</si>
  <si>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</si>
  <si>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</si>
  <si>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Podatak pod AOP 20 ostali porezi koji nisu iskazani u prethodnim pozicijama obuhvaća poreze koji ne ovise o dobitku i pristojbe (porez na tvrtku, motorna vozila i plovne objekte, porez na promidžbu, porez na korištenje javnih površina, porez na kuće za odmor, pristojbe za registraciju automobila i plovila, administrativne pristojbe, ostale poreze i pristojbe).</t>
  </si>
  <si>
    <t>Prosječan broj zaposlenih na bazi sati rada (puni broj) AOP 33 utvrđuje se tako da se ukupan broj ostvarenih sati rada u razdoblju podijeli s brojem mogućih sati rada po jednom zaposlenom u odnosnom razdoblju.</t>
  </si>
  <si>
    <t xml:space="preserve">Podatak pod AOP 39 stambene zgrade obuhvaća ukupna ulaganja u stambene objekte. </t>
  </si>
  <si>
    <t>Podatak pod AOP 40 ostale građevine i zgrade obuhvaća ukupna ulaganja u ostale objekte visokogradnje, niskogradnje i hidrogradnje.</t>
  </si>
  <si>
    <t>Podatak pod AOP 44 ostala materijalna imovina obuhvaća ulaganja u osnovno stado priplodne i radne stoke (osim stoke za klanje), u pošumljavanje i dugogodišnje nasade te ulaganja u bitno poboljšanje zemljišta.</t>
  </si>
  <si>
    <t>Upute za ispunjavanje obrasca TSI - POD</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</si>
  <si>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</si>
  <si>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</si>
  <si>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</si>
  <si>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</si>
  <si>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</si>
  <si>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</si>
  <si>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</si>
  <si>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</si>
  <si>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</si>
  <si>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</si>
  <si>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</si>
  <si>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</si>
  <si>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</si>
  <si>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</si>
  <si>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</si>
  <si>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</si>
  <si>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</si>
  <si>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</si>
  <si>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</si>
  <si>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</si>
  <si>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</si>
  <si>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</si>
  <si>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</si>
  <si>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</si>
  <si>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</si>
  <si>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</si>
  <si>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</si>
  <si>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Ukupni prihodi</t>
  </si>
  <si>
    <t>Ukupni rashodi</t>
  </si>
  <si>
    <t>Zalihe</t>
  </si>
  <si>
    <t>Isto razdoblje prošle godine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</si>
  <si>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</si>
  <si>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</si>
  <si>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</si>
  <si>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</si>
  <si>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</si>
  <si>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</si>
  <si>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</si>
  <si>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</si>
  <si>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</si>
  <si>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</si>
  <si>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</si>
  <si>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</si>
  <si>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</si>
  <si>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</si>
  <si>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</si>
  <si>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</si>
  <si>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</si>
  <si>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</si>
  <si>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</si>
  <si>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</si>
  <si>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</si>
  <si>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</si>
  <si>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</si>
  <si>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</si>
  <si>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</si>
  <si>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</si>
  <si>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</si>
  <si>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</si>
  <si>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</si>
  <si>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</si>
  <si>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Trgovina na malo željeznom robom, bojama i staklom u specijaliziranim prodavaonicama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</si>
  <si>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</si>
  <si>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</si>
  <si>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</si>
  <si>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</si>
  <si>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</si>
  <si>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</si>
  <si>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</si>
  <si>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</si>
  <si>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</si>
  <si>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Na listu Dodatne upute dana su objašnjenja o tome koji se podaci  unose pod ogovarajuću AOP oznaku. Iste upute nalaze se i na papirnatoj verziji obrazaca, nisu vezane uz Excel već su dio upute o tome što, gdje i kako uključiti rezultate poslovanja u postojeće AOP pozicije obrasca.</t>
  </si>
  <si>
    <t>U slučaju bilo kakvih problema s ovom Excel datotekom možete se obratiti djelatniku FINA-e u najbližoj poslovnici, na besplatni telefon 0800-0080 ili pošaljite popunjenu problematičnu Excel datoteku na adresu e-pošte: rgfi@fina.hr, opišite problem, koji sofver za popunjavanje koristite te navedite svoje kontakt podatke.</t>
  </si>
  <si>
    <r>
      <t xml:space="preserve">Čak i ako ste iskusni korisnici Excela, kako biste izbjegli probleme u unosu podataka, prije početka popunjavanja obrasca proučite ove upute. Korisnici </t>
    </r>
    <r>
      <rPr>
        <b/>
        <sz val="10"/>
        <color indexed="10"/>
        <rFont val="Arial"/>
        <family val="2"/>
      </rPr>
      <t>OpenOffice</t>
    </r>
    <r>
      <rPr>
        <b/>
        <sz val="10"/>
        <color indexed="56"/>
        <rFont val="Arial"/>
        <family val="2"/>
      </rPr>
      <t xml:space="preserve">-a i </t>
    </r>
    <r>
      <rPr>
        <b/>
        <sz val="10"/>
        <color indexed="10"/>
        <rFont val="Arial"/>
        <family val="2"/>
      </rPr>
      <t>Excel-a 2007</t>
    </r>
    <r>
      <rPr>
        <b/>
        <sz val="10"/>
        <color indexed="56"/>
        <rFont val="Arial"/>
        <family val="2"/>
      </rPr>
      <t xml:space="preserve"> obratite pozornost na dio uputa koji se odnosi na rad s ovim programima.</t>
    </r>
  </si>
  <si>
    <t>LASTOVO</t>
  </si>
  <si>
    <t>LUMBARDA</t>
  </si>
  <si>
    <t>METKOVIĆ</t>
  </si>
  <si>
    <t>MLJET</t>
  </si>
  <si>
    <t>OPUZEN</t>
  </si>
  <si>
    <t>OREBIĆ</t>
  </si>
  <si>
    <t>PLOČE</t>
  </si>
  <si>
    <t>POJEZERJE</t>
  </si>
  <si>
    <t>SLIVNO</t>
  </si>
  <si>
    <t>SMOKVICA</t>
  </si>
  <si>
    <t>STON</t>
  </si>
  <si>
    <t>TRPANJ</t>
  </si>
  <si>
    <t>VELA LUKA</t>
  </si>
  <si>
    <t>ZAŽABLJE</t>
  </si>
  <si>
    <r>
      <t xml:space="preserve">Ako koristite naprednije metode prijenosa podataka iz nekih svojih evidencija (metoda Copy / Paste iz nekog drugog Excel-a i slično), držite se pravila da se unose pozitivne cjelobrojne vrijednosti jer je ovim metodama moguće "ugurati" i vrijednosti koje ne zadovoljavaju ove kriterije, ali će Vam takav obrazac kad ga predate biti vraćen kao neispravan. Kod metode Copy / Paste (Kopiraj / Zalijepi) uvijek koristite opciju Paste Special (Specijalno zalijepi) pa na ponuđenom izboru odaberite samo Vrijednosti (Value), kako ne bi kopirali i neke formate iz druge Excel datoteke ili poništili kontrole i ograničenja koja postoje na samim ćelijama ove datoteke. </t>
    </r>
    <r>
      <rPr>
        <b/>
        <sz val="9"/>
        <color indexed="18"/>
        <rFont val="Arial"/>
        <family val="2"/>
      </rPr>
      <t>Pripazite</t>
    </r>
    <r>
      <rPr>
        <sz val="9"/>
        <color indexed="18"/>
        <rFont val="Arial"/>
        <family val="2"/>
      </rPr>
      <t xml:space="preserve"> da ne koristite metodu Cut/Paste (Izreži / Zalijepi) jer u tom slučaju premještanjem jedne ćelije na drugu poziciju Excel datoteka postaje neupotrebljiva jer se izgube veze između radnih listova. Isto tako, ne premještajte iznose upisane u krivu ćeliju metodom povlačenja mišem jedne ćelije preko druge. Svaka od ovih radnji pokvarit će Excel datoteku, neće biti čitljiva i morat ćete popunjavati novu. Ni u kojem slučaju ne radite linkove na neki drugi dokument jer je takav obrazac nakon što ga dostavite u FINA-u nemoguće obraditi.</t>
    </r>
  </si>
  <si>
    <r>
      <t xml:space="preserve">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9"/>
        <color indexed="10"/>
        <rFont val="Arial"/>
        <family val="2"/>
      </rPr>
      <t>crvene</t>
    </r>
    <r>
      <rPr>
        <sz val="9"/>
        <color indexed="18"/>
        <rFont val="Arial"/>
        <family val="2"/>
      </rPr>
      <t xml:space="preserve"> i </t>
    </r>
    <r>
      <rPr>
        <b/>
        <sz val="9"/>
        <color indexed="12"/>
        <rFont val="Arial"/>
        <family val="2"/>
      </rPr>
      <t>plave</t>
    </r>
    <r>
      <rPr>
        <sz val="9"/>
        <color indexed="12"/>
        <rFont val="Arial"/>
        <family val="2"/>
      </rPr>
      <t>.</t>
    </r>
    <r>
      <rPr>
        <sz val="9"/>
        <color indexed="18"/>
        <rFont val="Arial"/>
        <family val="2"/>
      </rPr>
      <t xml:space="preserve"> Pogreška na crvenoj kontroli mora biti ispravljena inače obrazac neće biti prihvaćen ili je pogreška takvog tipa da se mora popraviti. Plave kontrole su upozoravajuće, one upozoravaju da ste unijeli neku kombinaciju iznosa ili nekih drugih podataka koja može, ali i ne mora biti točna - s obzirom na uvjete. Ako podatak smatrate točnim ili kontrola vrijedi samo u posebnim uvjetima koji u vašem slučaju nisu zadovoljeni, kontrolu upozorenja možete zanemariti.</t>
    </r>
  </si>
  <si>
    <r>
      <t xml:space="preserve">Način predaje:
</t>
    </r>
    <r>
      <rPr>
        <sz val="9"/>
        <color indexed="18"/>
        <rFont val="Arial"/>
        <family val="2"/>
      </rPr>
      <t>Najpogodniji način predaje izvještaja u elektroničkom obliku jest putem interneta, korištenjem našeg WEB servisa! Više o tome saznajte na našoj stranici:</t>
    </r>
    <r>
      <rPr>
        <b/>
        <sz val="9"/>
        <color indexed="18"/>
        <rFont val="Arial"/>
        <family val="2"/>
      </rPr>
      <t xml:space="preserve"> </t>
    </r>
    <r>
      <rPr>
        <b/>
        <u val="single"/>
        <sz val="9"/>
        <color indexed="18"/>
        <rFont val="Arial"/>
        <family val="2"/>
      </rPr>
      <t>www.fina.hr</t>
    </r>
  </si>
  <si>
    <r>
      <t>Predaja na šalteru FINA-e:</t>
    </r>
    <r>
      <rPr>
        <sz val="9"/>
        <color indexed="18"/>
        <rFont val="Arial"/>
        <family val="2"/>
      </rPr>
      <t xml:space="preserve"> Isprintajte referentnu stranicu obrasca (radni list RefStr), poptisanu referentnu stranicu od strane zakonskog predstavnika donesite u najbližu poslovnicu FINA-e, zajedno s Excel datotekom na magnetnom mediju (disketa, CD). Obavezno provjerite jesu li zadovoljene sve kontrole i da li je Kontrolni broj vidljiv, te jeste li popunili polja osoba za kontakt, adresu e-pošte i broj telefona na isprintanom obrascu. Ako umjesto kontrolnog broja vidite tekst #REF, #N/D ili bilo što drugo što ne podsjeća na broj, znači da je Excel datoteka pokvarena nekim nedozvoljenim radnjama u njoj i takva datoteka sigurno neće moći biti učitana).</t>
    </r>
  </si>
  <si>
    <t>Zbog prilagođavanja mogućnosti popunjavanja datoteke i korisnicima OpenOffice-a uveden upis matičnog broja i šifre djelatnosti kao brojevne vrijednosti. Upisan broj će se sam pokazati s brojem vodećih nula koji je predviđen.</t>
  </si>
  <si>
    <t>Zbog primjedbi korisnika na velik utrošak tinte prilikom ispisa obrazaca, smanjen broj zasjenjenih površina na radnom listu Podaci i RefStr.</t>
  </si>
  <si>
    <t>Na radnom listu kontrole uveden stupac Redni broj kontrole, kako bi se olakšalo prepoznavanje problema prilikom reklamacija ne pogreške u kontrolama.</t>
  </si>
  <si>
    <r>
      <t xml:space="preserve">U polje </t>
    </r>
    <r>
      <rPr>
        <b/>
        <sz val="9"/>
        <color indexed="18"/>
        <rFont val="Arial"/>
        <family val="2"/>
      </rPr>
      <t>Naziv obveznika</t>
    </r>
    <r>
      <rPr>
        <sz val="9"/>
        <color indexed="18"/>
        <rFont val="Arial"/>
        <family val="2"/>
      </rPr>
      <t xml:space="preserve"> unosi se skraćeni naziv tvrtke / obrta. Prilikom unosa naziva ne upisujte osnovni naziv u navodnike, niti ne odvajajte svako pojedino slovo naziva nepotrebnim razmacima. Čest primjer pogrešnog upisa je da se naziv upisuje kao "TVRTKA" d.o.o., gdje su ovi navodnici potpuno nepotrebni, ili na način T V R T K A d.o.o. gdje se nepotrebno odvaja svako slovo naziva. Izbjegavajte takav način upisa.</t>
    </r>
  </si>
  <si>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</si>
  <si>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</si>
  <si>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</si>
  <si>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</si>
  <si>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</si>
  <si>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</si>
  <si>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</si>
  <si>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</si>
  <si>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</si>
  <si>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</si>
  <si>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</si>
  <si>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</si>
  <si>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</si>
  <si>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</si>
  <si>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</si>
  <si>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</si>
  <si>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</si>
  <si>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</si>
  <si>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</si>
  <si>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</si>
  <si>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</si>
  <si>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</si>
  <si>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</si>
  <si>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</si>
  <si>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</si>
  <si>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</si>
  <si>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</si>
  <si>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</si>
  <si>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</si>
  <si>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</si>
  <si>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</si>
  <si>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</si>
  <si>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</si>
  <si>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</si>
  <si>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</si>
  <si>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</si>
  <si>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</si>
  <si>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</si>
  <si>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</si>
  <si>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</si>
  <si>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</si>
  <si>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</si>
  <si>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</si>
  <si>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</si>
  <si>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</si>
  <si>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r>
      <t>Korisnici</t>
    </r>
    <r>
      <rPr>
        <sz val="9"/>
        <color indexed="10"/>
        <rFont val="Arial"/>
        <family val="2"/>
      </rPr>
      <t xml:space="preserve"> </t>
    </r>
    <r>
      <rPr>
        <b/>
        <sz val="9"/>
        <color indexed="10"/>
        <rFont val="Arial"/>
        <family val="2"/>
      </rPr>
      <t>Open Office</t>
    </r>
    <r>
      <rPr>
        <sz val="9"/>
        <color indexed="18"/>
        <rFont val="Arial"/>
        <family val="2"/>
      </rPr>
      <t>-a često imaju problema prilikom predaje popunjenog obrasca. Ovaj obrazac testiran je u verziji Open Office-a 3.0.1, zadnjoj dostupnoj u vrijeme izrade obrasca i datoteka testno popunjena u toj verziji bila je čitljiva i učitana. Obavezno koristite hrvatsku verziju OpenOffice-a. Starije verzije OpenOffice-a imale su neke probleme oko konverzija višestrukih i ugniježđenih formula kojima su napravljene kontrole u obrascu, zbog toga ako namjeravate koristiti OpenOffice, nadogradite ga zadnjom verzijom koju besplatno možete skinuti s stranica izdavača.</t>
    </r>
  </si>
  <si>
    <r>
      <t>Napomena o postavkama računala</t>
    </r>
    <r>
      <rPr>
        <sz val="9"/>
        <color indexed="18"/>
        <rFont val="Arial"/>
        <family val="2"/>
      </rPr>
      <t>: Popunjavanje ove datoteke omogućeno je u verzijama Excel-a 97 do 2007. Bez obzira na to koju verziju Excel-a koristite, uvijek instalirajte zadnje nadogradnje (Service Pack-ove) i sigurnosna ažuriranja koja postoje za tu verziju, preporuča se postaviti Regional Settings računala na hrvatski jezik (formati datuma DD.MM.GGGG., točka za odvajanje tisućica u brojevima, zarez za odvajanje decimalnih mjesta). Obavezno prilikom popunjavanja mora biti uključen automatski izračun formula. Primijećeno je da se u nekim verzijama Excel-a XP instaliranih zakrpa izračuni ne pokreću automatski i kada je ta opcija uključena i takva datoteka se ne može učitati bez ponovnog otvaranja i presnimavanja u novu datoteku.</t>
    </r>
  </si>
  <si>
    <r>
      <t xml:space="preserve">Korisnici </t>
    </r>
    <r>
      <rPr>
        <b/>
        <sz val="9"/>
        <color indexed="10"/>
        <rFont val="Arial"/>
        <family val="2"/>
      </rPr>
      <t>Office-a 2007</t>
    </r>
    <r>
      <rPr>
        <sz val="9"/>
        <color indexed="18"/>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 kroz aplikaciju.</t>
    </r>
  </si>
  <si>
    <r>
      <t>Popunjavanje Excel datoteke direktno iz računovodstvenog programa:</t>
    </r>
    <r>
      <rPr>
        <sz val="9"/>
        <color indexed="18"/>
        <rFont val="Arial"/>
        <family val="2"/>
      </rPr>
      <t xml:space="preserve"> Nekoliko programskih kuća svoja računovodstvena rješenja doradila je mogućnošću prijenosa podataka direktno u Excel datoteku. Iako ovi programi imaju mogućnost popunjavanja Excel datoteke, ne podržavaju u potpunosti i međusobne izračune unutar Excel datoteke. Tako kreiranu datoteka vrlo često nije moguće učitati. Otvorite li takvu datoteku u Excel-u, sve veze i formule se izračunaju u djeliću sekunde, na ekranu ona izgleda ispravno, ali zatvorite li je bez snimanja promjena (gotovih izračuna), ona opet ostaje neizračunata i neupotrebljiva za učitavanje. Punite li Excel datoteku iz vanjske aplikacije, prije slanja na web ili nošenja u poslovnicu FINA-e, obavezno je otvorite, dozvolite da se obave svi izračuni (ako se ne izvrše automatski, u Excel-u se pokreću pritiskom na tipku F9), ponovo je snimite kroz Excel i takvu dostavite ili pošaljite.</t>
    </r>
  </si>
  <si>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</si>
  <si>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</si>
  <si>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</si>
  <si>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</si>
  <si>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</si>
  <si>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</si>
  <si>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</si>
  <si>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</si>
  <si>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</si>
  <si>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</si>
  <si>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</si>
  <si>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</si>
  <si>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</si>
  <si>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</si>
  <si>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</si>
  <si>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</si>
  <si>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</si>
  <si>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</si>
  <si>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</si>
  <si>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</si>
  <si>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Trgovina na veliko tekstilom</t>
  </si>
  <si>
    <t>Trgovina na veliko parfemima i kozmetikom</t>
  </si>
  <si>
    <t>Dovršavanje tekstila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</si>
  <si>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</si>
  <si>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</si>
  <si>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</si>
  <si>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</si>
  <si>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</si>
  <si>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</si>
  <si>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</si>
  <si>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</si>
  <si>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</si>
  <si>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</si>
  <si>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</si>
  <si>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</si>
  <si>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</si>
  <si>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</si>
  <si>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</si>
  <si>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</si>
  <si>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</si>
  <si>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</si>
  <si>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</si>
  <si>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</si>
  <si>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</si>
  <si>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</si>
  <si>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</si>
  <si>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</si>
  <si>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</si>
  <si>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</si>
  <si>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</si>
  <si>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</si>
  <si>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</si>
  <si>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</si>
  <si>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</si>
  <si>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</si>
  <si>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</si>
  <si>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</si>
  <si>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</si>
  <si>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</si>
  <si>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</si>
  <si>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</si>
  <si>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</si>
  <si>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</si>
  <si>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</si>
  <si>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</si>
  <si>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</si>
  <si>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</si>
  <si>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</si>
  <si>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</si>
  <si>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</si>
  <si>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</si>
  <si>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</si>
  <si>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</si>
  <si>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</si>
  <si>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</si>
  <si>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</si>
  <si>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</si>
  <si>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</si>
  <si>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</si>
  <si>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</si>
  <si>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</si>
  <si>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</si>
  <si>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</si>
  <si>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</si>
  <si>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</si>
  <si>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</si>
  <si>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</si>
  <si>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</si>
  <si>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</si>
  <si>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</si>
  <si>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</si>
  <si>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</si>
  <si>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</si>
  <si>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</si>
  <si>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</si>
  <si>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</si>
  <si>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</si>
  <si>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</si>
  <si>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</si>
  <si>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</si>
  <si>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</si>
  <si>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</si>
  <si>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</si>
  <si>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</si>
  <si>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</si>
  <si>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</si>
  <si>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</si>
  <si>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</si>
  <si>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</si>
  <si>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</si>
  <si>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</si>
  <si>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</si>
  <si>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</si>
  <si>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</si>
  <si>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</si>
  <si>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</si>
  <si>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</si>
  <si>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</si>
  <si>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</si>
  <si>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</si>
  <si>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</si>
  <si>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</si>
  <si>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</si>
  <si>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</si>
  <si>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</si>
  <si>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</si>
  <si>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</si>
  <si>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</si>
  <si>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</si>
  <si>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</si>
  <si>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</si>
  <si>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</si>
  <si>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</si>
  <si>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</si>
  <si>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</si>
  <si>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</si>
  <si>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</si>
  <si>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</si>
  <si>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</si>
  <si>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</si>
  <si>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</si>
  <si>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</si>
  <si>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</si>
  <si>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</si>
  <si>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</si>
  <si>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</si>
  <si>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</si>
  <si>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</si>
  <si>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</si>
  <si>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</si>
  <si>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</si>
  <si>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</si>
  <si>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</si>
  <si>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</si>
  <si>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</si>
  <si>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</si>
  <si>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</si>
  <si>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</si>
  <si>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</si>
  <si>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</si>
  <si>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</si>
  <si>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</si>
  <si>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</si>
  <si>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</si>
  <si>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</si>
  <si>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</si>
  <si>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</si>
  <si>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</si>
  <si>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</si>
  <si>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</si>
  <si>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</si>
  <si>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</si>
  <si>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</si>
  <si>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</si>
  <si>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</si>
  <si>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</si>
  <si>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</si>
  <si>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</si>
  <si>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</si>
  <si>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</si>
  <si>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</si>
  <si>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</si>
  <si>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</si>
  <si>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</si>
  <si>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</si>
  <si>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</si>
  <si>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</si>
  <si>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</si>
  <si>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</si>
  <si>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</si>
  <si>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</si>
  <si>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</si>
  <si>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</si>
  <si>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</si>
  <si>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</si>
  <si>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</si>
  <si>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</si>
  <si>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</si>
  <si>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</si>
  <si>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</si>
  <si>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</si>
  <si>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</si>
  <si>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</si>
  <si>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</si>
  <si>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</si>
  <si>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</si>
  <si>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</si>
  <si>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</si>
  <si>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</si>
  <si>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</si>
  <si>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</si>
  <si>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</si>
  <si>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</si>
  <si>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</si>
  <si>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</si>
  <si>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</si>
  <si>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</si>
  <si>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</si>
  <si>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</si>
  <si>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</si>
  <si>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</si>
  <si>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</si>
  <si>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</si>
  <si>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</si>
  <si>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</si>
  <si>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</si>
  <si>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</si>
  <si>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</si>
  <si>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</si>
  <si>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</si>
  <si>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</si>
  <si>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</si>
  <si>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</si>
  <si>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</si>
  <si>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</si>
  <si>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</si>
  <si>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</si>
  <si>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</si>
  <si>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</si>
  <si>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</si>
  <si>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</si>
  <si>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</si>
  <si>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</si>
  <si>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</si>
  <si>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</si>
  <si>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</si>
  <si>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</si>
  <si>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</si>
  <si>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</si>
  <si>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</si>
  <si>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</si>
  <si>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</si>
  <si>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</si>
  <si>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</si>
  <si>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</si>
  <si>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</si>
  <si>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</si>
  <si>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</si>
  <si>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</si>
  <si>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Knjigovodstveni servisi koji predaju obrasce za više tvrtki mogu u jedan Excel unijeti podatke za samo jednu tvrtku, za svaku novu tvrtku morate imati novu Excel datoteku, imena datoteka nisu bitna (preporuka je da nazive datoteka formirate kao skraćeni naziv obveznika, zbog lakšeg snalaženja i prepoznavanja koje je čija datoteka, ali da naziv bude što kraći), pa kod predaje možete na jednoj disketi/cd-u predati i više obrazaca za više obveznika. Ne radite kopije lista Obrazac pod drugim imenom pa da u njih unosite podatke za druge firme. Ni u kojem slučaju ne radite linkove na neke druge dokumente jer je takav obrazac nemoguće računalno obraditi.</t>
  </si>
  <si>
    <t>Pored nekih polja u gornjem desnom kutu postoje mali crveni trokutići nazvani komentari. Ova oznaka pokazuje da to polje sadrži i poseban komentar, tj. naputak što i kako unijeti u tu poziciju. Stavljanjem pokazivača miša iznad ćelije s komentarom prikazat će se ta dodatna uputa i/ili upozorenje.</t>
  </si>
  <si>
    <t xml:space="preserve">U polja djelatnost, županija i općina ne unosite nazive već samo šifru pripadajućeg podatka, štoviše, oznaka županije se automatski upisuje upisom općine. Excel datoteka u ova polja ne dozvoljava unos tekstualnih vrijednosti. Na radnom listu Sifre nalazi se šifarnik općina i gradova, te šifarnik djelatnosti prema NKD2007. </t>
  </si>
  <si>
    <t>Kod unosa iznosa potrebno je voditi računa da se unose cjelobrojne, zaokružene pozitivne vrijednosti. Polja za upis iznosa (a i sva druga polja u koja se nešto unosi) lagano su zasivljena (imaju jedva primjetan raster). Sva ostala polja su zaštićena, u njih nije moguć upis podataka, podaci u njima se izračunavaju automatizmom prema zadanim formulama. Pojedinačni radni listovi zaštićeni su lozinkom, ali radna knjiga nije zaštićena i ne smije se zaštititi prije predaje jer je takvu datoteku nemoguće učitati. Iz istog razloga ne uključujte ni opciju dijeljenja radne knjige.</t>
  </si>
  <si>
    <r>
      <t xml:space="preserve">Upozorenje na broj zaposlenih i veličinu: </t>
    </r>
    <r>
      <rPr>
        <sz val="10"/>
        <rFont val="Arial"/>
        <family val="2"/>
      </rPr>
      <t>Ako je veličina = 1 (AOP 30 = 1), onda podaci pod AOP oznakama 32 i 33 ne bi smjeli biti veći od 200.</t>
    </r>
  </si>
  <si>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</si>
  <si>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</si>
  <si>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</si>
  <si>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</si>
  <si>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</si>
  <si>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</si>
  <si>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</si>
  <si>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</si>
  <si>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</si>
  <si>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</si>
  <si>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</si>
  <si>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</si>
  <si>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</si>
  <si>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</si>
  <si>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</si>
  <si>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</si>
  <si>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</si>
  <si>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</si>
  <si>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</si>
  <si>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</si>
  <si>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</si>
  <si>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</si>
  <si>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</si>
  <si>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</si>
  <si>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</si>
  <si>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</si>
  <si>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</si>
  <si>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</si>
  <si>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</si>
  <si>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</si>
  <si>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</si>
  <si>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</si>
  <si>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</si>
  <si>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</si>
  <si>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</si>
  <si>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</si>
  <si>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</si>
  <si>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</si>
  <si>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</si>
  <si>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</si>
  <si>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</si>
  <si>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</si>
  <si>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</si>
  <si>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</si>
  <si>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</si>
  <si>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</si>
  <si>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</si>
  <si>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</si>
  <si>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</si>
  <si>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</si>
  <si>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</si>
  <si>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</si>
  <si>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</si>
  <si>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</si>
  <si>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</si>
  <si>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</si>
  <si>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</si>
  <si>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</si>
  <si>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</si>
  <si>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</si>
  <si>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</si>
  <si>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</si>
  <si>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</si>
  <si>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</si>
  <si>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</si>
  <si>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</si>
  <si>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</si>
  <si>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</si>
  <si>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</si>
  <si>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</si>
  <si>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</si>
  <si>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</si>
  <si>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</si>
  <si>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</si>
  <si>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</si>
  <si>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</si>
  <si>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</si>
  <si>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</si>
  <si>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</si>
  <si>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</si>
  <si>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</si>
  <si>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</si>
  <si>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</si>
  <si>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</si>
  <si>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</si>
  <si>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</si>
  <si>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</si>
  <si>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</si>
  <si>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</si>
  <si>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</si>
  <si>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</si>
  <si>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</si>
  <si>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</si>
  <si>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</si>
  <si>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</si>
  <si>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</si>
  <si>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</si>
  <si>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</si>
  <si>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</si>
  <si>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</si>
  <si>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</si>
  <si>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</si>
  <si>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</si>
  <si>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</si>
  <si>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</si>
  <si>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</si>
  <si>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</si>
  <si>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</si>
  <si>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</si>
  <si>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</si>
  <si>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</si>
  <si>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</si>
  <si>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</si>
  <si>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</si>
  <si>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</si>
  <si>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</si>
  <si>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</si>
  <si>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</si>
  <si>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</si>
  <si>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</si>
  <si>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</si>
  <si>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</si>
  <si>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</si>
  <si>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</si>
  <si>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</si>
  <si>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</si>
  <si>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</si>
  <si>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</si>
  <si>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</si>
  <si>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</si>
  <si>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</si>
  <si>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</si>
  <si>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</si>
  <si>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</si>
  <si>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</si>
  <si>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</si>
  <si>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</si>
  <si>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</si>
  <si>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</si>
  <si>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</si>
  <si>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</si>
  <si>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</si>
  <si>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</si>
  <si>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</si>
  <si>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</si>
  <si>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</si>
  <si>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</si>
  <si>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</si>
  <si>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</si>
  <si>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</si>
  <si>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</si>
  <si>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</si>
  <si>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</si>
  <si>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</si>
  <si>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</si>
  <si>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</si>
  <si>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</si>
  <si>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</si>
  <si>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</si>
  <si>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</si>
  <si>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</si>
  <si>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</si>
  <si>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</si>
  <si>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</si>
  <si>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</si>
  <si>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</si>
  <si>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</si>
  <si>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</si>
  <si>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</si>
  <si>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</si>
  <si>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</si>
  <si>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</si>
  <si>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</si>
  <si>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</si>
  <si>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</si>
  <si>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</si>
  <si>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</si>
  <si>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</si>
  <si>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</si>
  <si>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</si>
  <si>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</si>
  <si>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</si>
  <si>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</si>
  <si>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</si>
  <si>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</si>
  <si>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</si>
  <si>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</si>
  <si>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</si>
  <si>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</si>
  <si>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</si>
  <si>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</si>
  <si>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</si>
  <si>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</si>
  <si>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</si>
  <si>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</si>
  <si>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</si>
  <si>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</si>
  <si>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</si>
  <si>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</si>
  <si>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</si>
  <si>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</si>
  <si>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</si>
  <si>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</si>
  <si>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</si>
  <si>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</si>
  <si>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</si>
  <si>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</si>
  <si>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</si>
  <si>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</si>
  <si>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</si>
  <si>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</si>
  <si>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</si>
  <si>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</si>
  <si>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</si>
  <si>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</si>
  <si>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</si>
  <si>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</si>
  <si>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</si>
  <si>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</si>
  <si>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</si>
  <si>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</si>
  <si>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</si>
  <si>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</si>
  <si>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</si>
  <si>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</si>
  <si>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</si>
  <si>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</si>
  <si>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</si>
  <si>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</si>
  <si>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</si>
  <si>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</si>
  <si>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</si>
  <si>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</si>
  <si>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</si>
  <si>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</si>
  <si>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</si>
  <si>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</si>
  <si>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</si>
  <si>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</si>
  <si>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</si>
  <si>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</si>
  <si>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</si>
  <si>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</si>
  <si>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</si>
  <si>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</si>
  <si>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</si>
  <si>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</si>
  <si>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</si>
  <si>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</si>
  <si>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</si>
  <si>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</si>
  <si>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</si>
  <si>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</si>
  <si>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</si>
  <si>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</si>
  <si>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</si>
  <si>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</si>
  <si>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</si>
  <si>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</si>
  <si>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</si>
  <si>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</si>
  <si>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</si>
  <si>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</si>
  <si>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</si>
  <si>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</si>
  <si>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</si>
  <si>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</si>
  <si>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</si>
  <si>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</si>
  <si>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</si>
  <si>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</si>
  <si>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</si>
  <si>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</si>
  <si>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</si>
  <si>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</si>
  <si>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</si>
  <si>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</si>
  <si>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</si>
  <si>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</si>
  <si>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</si>
  <si>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</si>
  <si>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</si>
  <si>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</si>
  <si>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</si>
  <si>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</si>
  <si>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</si>
  <si>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</si>
  <si>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</si>
  <si>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</si>
  <si>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</si>
  <si>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</si>
  <si>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</si>
  <si>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</si>
  <si>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Prosječan broj zaposlenih na temelju stanja krajem tromjesečja (puni broj) AOP 32 utvrđuje se kao prosjek stanja zaposlenih na početku i na kraju svakog tromjesečja i to: za prvo tromjesečje stanje zaposlenih 1.1.i 31.3. podijeljeno sa dva, za drugo tromjesečje stanje zaposlenih 1.4. i 30.6. podijeljeno sa dva i za treće tromjesečje stanje zaposlenih 1.7. i 30.9. podijeljeno sa dva.</t>
  </si>
  <si>
    <t>Podatak pod AOP 34 odnosi se na ukupno obračunane porezne obveze poreza na dodanu vrijednost u obavljenim isporukama dobara i usluga za određeno razdoblje.</t>
  </si>
  <si>
    <t>Podatak pod AOP 35 odnosi se na ukupno obračunani pretporez u primljenim isporukama dobara i usluga za određeno razdoblje.</t>
  </si>
  <si>
    <t>Podatak pod AOP 36 obveze za posebne poreze (trošarine) unosi se iz knjigovodstvenih evidencija i obuhvaća obveze za određeno razdoblje.</t>
  </si>
  <si>
    <t>Podatak pod AOP 37 potraživanja za posebne poreze (trošarine) unosi se iz knjigovodstvene evidencije i obuhvaća preplaćene iznose za određeno razdoblje.</t>
  </si>
  <si>
    <t>&lt;telefon&gt;</t>
  </si>
  <si>
    <t>&lt;godina&gt;</t>
  </si>
  <si>
    <t>&lt;kontrolni broj&gt;</t>
  </si>
  <si>
    <t>&lt;mjesec&gt;</t>
  </si>
  <si>
    <t>&lt;MB pripojenog 1&gt;</t>
  </si>
  <si>
    <t>&lt;MB pripojenog 2&gt;</t>
  </si>
  <si>
    <t>&lt;MB pripojenog 3&gt;</t>
  </si>
  <si>
    <t>&lt;MB stat prom 1&gt;</t>
  </si>
  <si>
    <t>&lt;MB stat prom 2&gt;</t>
  </si>
  <si>
    <t>&lt;MB stat prom 3&gt;</t>
  </si>
  <si>
    <t>&lt;telefax&gt;</t>
  </si>
  <si>
    <t>&lt;e-mail&gt;</t>
  </si>
  <si>
    <t>&lt;internet adresa&gt;</t>
  </si>
  <si>
    <t>&lt;datum zadnje revizije&gt;</t>
  </si>
  <si>
    <t>877</t>
  </si>
  <si>
    <t>Osnovno obrazovanje</t>
  </si>
  <si>
    <t>Veterinarske djelatnosti</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</si>
  <si>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</si>
  <si>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</si>
  <si>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</si>
  <si>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</si>
  <si>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</si>
  <si>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</si>
  <si>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</si>
  <si>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</si>
  <si>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</si>
  <si>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</si>
  <si>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</si>
  <si>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</si>
  <si>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</si>
  <si>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</si>
  <si>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</si>
  <si>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</si>
  <si>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</si>
  <si>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</si>
  <si>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</si>
  <si>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</si>
  <si>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</si>
  <si>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</si>
  <si>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</si>
  <si>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</si>
  <si>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</si>
  <si>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</si>
  <si>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</si>
  <si>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Razdoblje:</t>
  </si>
  <si>
    <t>RAZLIKE</t>
  </si>
  <si>
    <t>Proizvodnja pletenih i kukičanih tkanina</t>
  </si>
  <si>
    <t>Proizvodnja pletenih i kukičanih čarapa</t>
  </si>
  <si>
    <t>Proizvodnja kožne odjeće</t>
  </si>
  <si>
    <t>Proizvodnja rublja</t>
  </si>
  <si>
    <t>Podatak pod AOP 09 nabavna vrijednost prodane trgovinske robe, materijala i otpadaka odnosi se na troškove prodane robe, a unosi se iz knjigovodstvene evidencije.</t>
  </si>
  <si>
    <t>Podatak pod AOP 10 ostali vanjski troškovi (troškovi usluga) obuhvaća troškove prijevoznih usluga u vezi s izradom i prodajom dobara i usluga, troškove usluga tekućeg održavanja, servisne usluge bez investicijskog održavanja, usluge registracije vozila, usluge zakupa, usluge promidžbe, sponzorstva, troškove s osnova troškova intelektualnih i osobnih usluga, komunalnih usluga , vanjskih usluga reprezentacije te ostalih vanjskih troškova.</t>
  </si>
  <si>
    <t>Verzija</t>
  </si>
  <si>
    <t>Opis promjene ili ispravka pogreške</t>
  </si>
  <si>
    <t>2.0.3.</t>
  </si>
  <si>
    <t>Dodana su nova razdoblja za 2007. godinu</t>
  </si>
  <si>
    <t>Promijenjen je dizajn i izgled radnih listova da svi obrasci izgledaju unificirano.</t>
  </si>
  <si>
    <t>Promijenjen je način rada nekih kontrola - kako bi ispravno radile i u Open Office-u</t>
  </si>
  <si>
    <t>Uveden je redak za navigaciju koji ne "nestaje" s ekrana kao što je često slučaj s karticama radnih listova kada Excel datoteka nije maksimizirana preko cijelog ekrana.</t>
  </si>
  <si>
    <t>Podatak pod AOP 14 naknade izdataka za zaposlene i naknade za članove uprave obuhvaća naknade troškova zaposlenima, troškove za darove i novčane pomoći (troškove prijevoza na posao i s posla, terenski dodatak, dodatak za odvojeni život, otpremnine, nagrade učenicima i studentima za vrijeme prakse, troškove za darove djeci, jubilarne nagrade i ostale naknade u skladu s kolektivnim ugovorima), te naknade za članove nadzornih odbora i stečajne upravitelje. Podatak ne obuhvaća izdatke za prehranu u tijeku rada i regres za godišnji odmor, koji trebaju biti uključeni u neto plaće te dnevnice za putovanja u zemlji i inozemstvu.</t>
  </si>
  <si>
    <t>Oznaka razdoblja</t>
  </si>
  <si>
    <t>(popunjava FINA)</t>
  </si>
  <si>
    <t>Proizvodnja ambalaže od drva</t>
  </si>
  <si>
    <t>&lt;oznaka&gt;</t>
  </si>
  <si>
    <t>&lt;razina&gt;</t>
  </si>
  <si>
    <t>&lt;razdjel&gt;</t>
  </si>
  <si>
    <t>&lt;glava&gt;</t>
  </si>
  <si>
    <t>&lt;rkp&gt;</t>
  </si>
  <si>
    <t>&lt;vrsta posla&gt;</t>
  </si>
  <si>
    <t>&lt;ziro racun&gt;</t>
  </si>
  <si>
    <t>&lt;maticni broj&gt;</t>
  </si>
  <si>
    <t>&lt;postanski broj&gt;</t>
  </si>
  <si>
    <t>&lt;zupanija&gt;</t>
  </si>
  <si>
    <t>&lt;opcina&gt;</t>
  </si>
  <si>
    <t>&lt;sif obveze revizije&gt;</t>
  </si>
  <si>
    <t>&lt;zakonski predst drustva&gt;</t>
  </si>
  <si>
    <t>&lt;voditelj racunovodstva&gt;</t>
  </si>
  <si>
    <t>&lt;vrsta izvjestaja&gt;</t>
  </si>
  <si>
    <t>KOLONA4</t>
  </si>
  <si>
    <t>&lt;razlike&gt;</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</si>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</sst>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mm/dd/yy"/>
    <numFmt numFmtId="182" formatCode="#,##0.0"/>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 &quot;kn&quot;"/>
    <numFmt numFmtId="189" formatCode="00000000000"/>
    <numFmt numFmtId="190" formatCode="000\-00\-0000"/>
    <numFmt numFmtId="191" formatCode="00000000"/>
    <numFmt numFmtId="192" formatCode="0000"/>
  </numFmts>
  <fonts count="44">
    <font>
      <sz val="10"/>
      <name val="Arial"/>
      <family val="0"/>
    </font>
    <font>
      <sz val="10"/>
      <color indexed="8"/>
      <name val="MS Sans Serif"/>
      <family val="0"/>
    </font>
    <font>
      <sz val="10"/>
      <name val="Arial CE"/>
      <family val="2"/>
    </font>
    <font>
      <b/>
      <sz val="10"/>
      <color indexed="10"/>
      <name val="Arial"/>
      <family val="2"/>
    </font>
    <font>
      <b/>
      <sz val="10"/>
      <name val="Arial"/>
      <family val="2"/>
    </font>
    <font>
      <b/>
      <sz val="12"/>
      <color indexed="10"/>
      <name val="Arial"/>
      <family val="2"/>
    </font>
    <font>
      <b/>
      <sz val="8"/>
      <name val="Tahoma"/>
      <family val="0"/>
    </font>
    <font>
      <sz val="8"/>
      <name val="Tahoma"/>
      <family val="0"/>
    </font>
    <font>
      <sz val="10"/>
      <color indexed="8"/>
      <name val="Arial"/>
      <family val="0"/>
    </font>
    <font>
      <sz val="9.5"/>
      <name val="Arial"/>
      <family val="2"/>
    </font>
    <font>
      <b/>
      <sz val="12"/>
      <name val="Arial"/>
      <family val="2"/>
    </font>
    <font>
      <sz val="12"/>
      <name val="Arial"/>
      <family val="2"/>
    </font>
    <font>
      <b/>
      <sz val="8"/>
      <name val="Arial"/>
      <family val="2"/>
    </font>
    <font>
      <b/>
      <sz val="10"/>
      <color indexed="18"/>
      <name val="Arial"/>
      <family val="2"/>
    </font>
    <font>
      <u val="single"/>
      <sz val="10"/>
      <color indexed="12"/>
      <name val="Arial"/>
      <family val="0"/>
    </font>
    <font>
      <sz val="10"/>
      <color indexed="9"/>
      <name val="Arial"/>
      <family val="2"/>
    </font>
    <font>
      <b/>
      <sz val="10"/>
      <color indexed="9"/>
      <name val="Arial"/>
      <family val="2"/>
    </font>
    <font>
      <sz val="10"/>
      <color indexed="18"/>
      <name val="Arial"/>
      <family val="2"/>
    </font>
    <font>
      <u val="single"/>
      <sz val="10"/>
      <color indexed="36"/>
      <name val="Arial"/>
      <family val="0"/>
    </font>
    <font>
      <sz val="8"/>
      <name val="Arial"/>
      <family val="0"/>
    </font>
    <font>
      <b/>
      <sz val="10"/>
      <color indexed="56"/>
      <name val="Arial"/>
      <family val="2"/>
    </font>
    <font>
      <b/>
      <sz val="8"/>
      <color indexed="18"/>
      <name val="Arial"/>
      <family val="2"/>
    </font>
    <font>
      <b/>
      <sz val="12"/>
      <color indexed="56"/>
      <name val="Arial"/>
      <family val="2"/>
    </font>
    <font>
      <b/>
      <sz val="3"/>
      <color indexed="56"/>
      <name val="Arial"/>
      <family val="2"/>
    </font>
    <font>
      <sz val="10"/>
      <color indexed="56"/>
      <name val="Arial"/>
      <family val="2"/>
    </font>
    <font>
      <b/>
      <sz val="4"/>
      <color indexed="56"/>
      <name val="Arial"/>
      <family val="2"/>
    </font>
    <font>
      <sz val="4"/>
      <color indexed="56"/>
      <name val="Arial"/>
      <family val="2"/>
    </font>
    <font>
      <b/>
      <sz val="16"/>
      <name val="Arial"/>
      <family val="2"/>
    </font>
    <font>
      <b/>
      <sz val="8"/>
      <color indexed="9"/>
      <name val="Arial"/>
      <family val="2"/>
    </font>
    <font>
      <b/>
      <sz val="10"/>
      <color indexed="8"/>
      <name val="Arial"/>
      <family val="2"/>
    </font>
    <font>
      <b/>
      <sz val="10"/>
      <color indexed="13"/>
      <name val="Arial"/>
      <family val="2"/>
    </font>
    <font>
      <sz val="9"/>
      <name val="Arial"/>
      <family val="0"/>
    </font>
    <font>
      <b/>
      <sz val="9"/>
      <name val="Arial"/>
      <family val="2"/>
    </font>
    <font>
      <b/>
      <sz val="18"/>
      <name val="Arial"/>
      <family val="2"/>
    </font>
    <font>
      <sz val="16"/>
      <name val="Arial"/>
      <family val="2"/>
    </font>
    <font>
      <b/>
      <sz val="8"/>
      <color indexed="55"/>
      <name val="Arial"/>
      <family val="2"/>
    </font>
    <font>
      <b/>
      <sz val="9"/>
      <color indexed="10"/>
      <name val="Arial"/>
      <family val="2"/>
    </font>
    <font>
      <sz val="9"/>
      <color indexed="18"/>
      <name val="Arial"/>
      <family val="2"/>
    </font>
    <font>
      <b/>
      <sz val="9"/>
      <color indexed="18"/>
      <name val="Arial"/>
      <family val="2"/>
    </font>
    <font>
      <sz val="9"/>
      <color indexed="10"/>
      <name val="Arial"/>
      <family val="2"/>
    </font>
    <font>
      <b/>
      <sz val="9"/>
      <color indexed="12"/>
      <name val="Arial"/>
      <family val="2"/>
    </font>
    <font>
      <sz val="9"/>
      <color indexed="12"/>
      <name val="Arial"/>
      <family val="2"/>
    </font>
    <font>
      <b/>
      <u val="single"/>
      <sz val="9"/>
      <color indexed="18"/>
      <name val="Arial"/>
      <family val="2"/>
    </font>
    <font>
      <b/>
      <sz val="14"/>
      <color indexed="56"/>
      <name val="Arial"/>
      <family val="2"/>
    </font>
  </fonts>
  <fills count="13">
    <fill>
      <patternFill/>
    </fill>
    <fill>
      <patternFill patternType="gray125"/>
    </fill>
    <fill>
      <patternFill patternType="solid">
        <fgColor indexed="18"/>
        <bgColor indexed="64"/>
      </patternFill>
    </fill>
    <fill>
      <patternFill patternType="lightGray">
        <fgColor indexed="22"/>
      </patternFill>
    </fill>
    <fill>
      <patternFill patternType="solid">
        <fgColor indexed="55"/>
        <bgColor indexed="64"/>
      </patternFill>
    </fill>
    <fill>
      <patternFill patternType="lightGray">
        <fgColor indexed="22"/>
        <bgColor indexed="9"/>
      </patternFill>
    </fill>
    <fill>
      <patternFill patternType="solid">
        <fgColor indexed="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gray0625"/>
    </fill>
  </fills>
  <borders count="59">
    <border>
      <left/>
      <right/>
      <top/>
      <bottom/>
      <diagonal/>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right>
        <color indexed="63"/>
      </right>
      <top style="thin"/>
      <bottom style="thin"/>
    </border>
    <border>
      <left style="thin"/>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
      <left>
        <color indexed="63"/>
      </left>
      <right>
        <color indexed="63"/>
      </right>
      <top style="medium">
        <color indexed="9"/>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color indexed="63"/>
      </bottom>
    </border>
    <border>
      <left style="medium">
        <color indexed="9"/>
      </left>
      <right>
        <color indexed="63"/>
      </right>
      <top style="medium">
        <color indexed="9"/>
      </top>
      <bottom style="medium">
        <color indexed="9"/>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style="medium">
        <color indexed="9"/>
      </left>
      <right style="medium">
        <color indexed="9"/>
      </right>
      <top style="medium">
        <color indexed="9"/>
      </top>
      <bottom style="medium">
        <color indexed="9"/>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1" fillId="0" borderId="0">
      <alignment/>
      <protection/>
    </xf>
    <xf numFmtId="0" fontId="31" fillId="0" borderId="0">
      <alignment/>
      <protection/>
    </xf>
    <xf numFmtId="0" fontId="8" fillId="0" borderId="0">
      <alignment/>
      <protection/>
    </xf>
    <xf numFmtId="9" fontId="0" fillId="0" borderId="0" applyFont="0" applyFill="0" applyBorder="0" applyAlignment="0" applyProtection="0"/>
  </cellStyleXfs>
  <cellXfs count="361">
    <xf numFmtId="0" fontId="0" fillId="0" borderId="0" xfId="0" applyAlignment="1">
      <alignment/>
    </xf>
    <xf numFmtId="0" fontId="2" fillId="0" borderId="0" xfId="0" applyFont="1" applyAlignment="1">
      <alignment vertical="center"/>
    </xf>
    <xf numFmtId="0" fontId="0" fillId="0" borderId="0" xfId="0" applyFill="1" applyBorder="1"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NumberFormat="1" applyFont="1" applyFill="1" applyAlignment="1">
      <alignment/>
    </xf>
    <xf numFmtId="49" fontId="0" fillId="0" borderId="0" xfId="0" applyNumberFormat="1" applyFont="1" applyFill="1" applyAlignment="1">
      <alignment/>
    </xf>
    <xf numFmtId="4" fontId="0" fillId="0" borderId="0" xfId="0" applyNumberFormat="1" applyFont="1" applyFill="1" applyAlignment="1">
      <alignment/>
    </xf>
    <xf numFmtId="49" fontId="8" fillId="0" borderId="0" xfId="0" applyNumberFormat="1" applyFont="1" applyFill="1" applyAlignment="1">
      <alignment horizontal="center"/>
    </xf>
    <xf numFmtId="14" fontId="0" fillId="0" borderId="0" xfId="0" applyNumberFormat="1" applyAlignment="1">
      <alignment/>
    </xf>
    <xf numFmtId="49" fontId="8" fillId="0" borderId="0" xfId="0" applyNumberFormat="1" applyFont="1" applyFill="1" applyAlignment="1">
      <alignment/>
    </xf>
    <xf numFmtId="0" fontId="9" fillId="0" borderId="0" xfId="0" applyFont="1" applyAlignment="1">
      <alignment vertical="center"/>
    </xf>
    <xf numFmtId="0" fontId="0" fillId="0" borderId="0" xfId="0" applyFill="1" applyBorder="1" applyAlignment="1">
      <alignment/>
    </xf>
    <xf numFmtId="0" fontId="9" fillId="0" borderId="0" xfId="0" applyFont="1" applyBorder="1" applyAlignment="1">
      <alignment vertical="center"/>
    </xf>
    <xf numFmtId="3" fontId="0" fillId="0" borderId="0" xfId="0" applyNumberFormat="1" applyFill="1" applyBorder="1" applyAlignment="1">
      <alignment/>
    </xf>
    <xf numFmtId="0" fontId="16" fillId="2" borderId="1" xfId="0" applyFont="1" applyFill="1" applyBorder="1" applyAlignment="1">
      <alignment horizontal="center" vertical="center"/>
    </xf>
    <xf numFmtId="49" fontId="0" fillId="0" borderId="0" xfId="0" applyNumberFormat="1" applyAlignment="1">
      <alignment horizontal="left" vertical="center" wrapText="1"/>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xf>
    <xf numFmtId="49" fontId="17" fillId="3" borderId="2"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3" borderId="3"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4" fillId="0" borderId="0" xfId="0" applyFont="1" applyAlignment="1" applyProtection="1">
      <alignment vertical="center"/>
      <protection/>
    </xf>
    <xf numFmtId="0" fontId="4" fillId="0" borderId="0" xfId="0" applyFont="1" applyAlignment="1">
      <alignment vertical="center"/>
    </xf>
    <xf numFmtId="49" fontId="4" fillId="0" borderId="0" xfId="0" applyNumberFormat="1" applyFont="1" applyAlignment="1">
      <alignment vertical="center"/>
    </xf>
    <xf numFmtId="1" fontId="4" fillId="0" borderId="0" xfId="0" applyNumberFormat="1" applyFont="1" applyAlignment="1">
      <alignment vertical="center"/>
    </xf>
    <xf numFmtId="0" fontId="0" fillId="0" borderId="5" xfId="0" applyFont="1" applyBorder="1" applyAlignment="1" applyProtection="1">
      <alignment horizontal="right" vertical="center" shrinkToFit="1"/>
      <protection/>
    </xf>
    <xf numFmtId="0" fontId="0" fillId="0" borderId="0" xfId="0" applyFont="1" applyFill="1" applyBorder="1" applyAlignment="1" applyProtection="1">
      <alignment horizontal="right" vertical="center"/>
      <protection/>
    </xf>
    <xf numFmtId="0" fontId="0" fillId="0" borderId="5" xfId="0" applyFont="1" applyBorder="1" applyAlignment="1" applyProtection="1">
      <alignment horizontal="right" vertical="center" wrapText="1"/>
      <protection/>
    </xf>
    <xf numFmtId="49" fontId="4" fillId="3" borderId="6" xfId="0" applyNumberFormat="1" applyFont="1" applyFill="1" applyBorder="1" applyAlignment="1" applyProtection="1">
      <alignment horizontal="center" vertical="center"/>
      <protection locked="0"/>
    </xf>
    <xf numFmtId="49" fontId="0" fillId="0" borderId="0" xfId="0" applyNumberFormat="1" applyFont="1" applyAlignment="1">
      <alignment vertical="center"/>
    </xf>
    <xf numFmtId="1" fontId="0" fillId="0" borderId="0" xfId="0" applyNumberFormat="1" applyFont="1" applyAlignment="1">
      <alignment vertical="center"/>
    </xf>
    <xf numFmtId="0" fontId="0" fillId="0" borderId="0" xfId="0"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0" fillId="0" borderId="0" xfId="0" applyFont="1" applyBorder="1" applyAlignment="1" applyProtection="1">
      <alignment horizontal="right" vertical="center" shrinkToFit="1"/>
      <protection/>
    </xf>
    <xf numFmtId="192" fontId="4" fillId="3" borderId="6"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xf>
    <xf numFmtId="1" fontId="4" fillId="3" borderId="6" xfId="0" applyNumberFormat="1" applyFont="1" applyFill="1" applyBorder="1" applyAlignment="1" applyProtection="1">
      <alignment horizontal="left" vertical="center"/>
      <protection locked="0"/>
    </xf>
    <xf numFmtId="1" fontId="4" fillId="0" borderId="6" xfId="0" applyNumberFormat="1" applyFont="1" applyFill="1" applyBorder="1" applyAlignment="1" applyProtection="1">
      <alignment horizontal="center" vertical="center"/>
      <protection/>
    </xf>
    <xf numFmtId="1" fontId="4" fillId="0" borderId="0" xfId="0" applyNumberFormat="1" applyFont="1" applyFill="1" applyBorder="1" applyAlignment="1" applyProtection="1">
      <alignment horizontal="left" vertical="center"/>
      <protection/>
    </xf>
    <xf numFmtId="1" fontId="4" fillId="0" borderId="0" xfId="0" applyNumberFormat="1" applyFont="1" applyFill="1" applyBorder="1" applyAlignment="1" applyProtection="1">
      <alignment horizontal="center" vertical="center"/>
      <protection/>
    </xf>
    <xf numFmtId="1" fontId="4" fillId="3" borderId="6"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0" fontId="12" fillId="0" borderId="0" xfId="0" applyFont="1" applyAlignment="1" applyProtection="1">
      <alignment horizontal="right" vertical="center"/>
      <protection/>
    </xf>
    <xf numFmtId="0" fontId="0" fillId="0" borderId="0" xfId="0" applyFont="1" applyBorder="1" applyAlignment="1">
      <alignment vertical="center"/>
    </xf>
    <xf numFmtId="0" fontId="0" fillId="0" borderId="0" xfId="0" applyFont="1" applyBorder="1" applyAlignment="1" applyProtection="1">
      <alignment vertical="center"/>
      <protection/>
    </xf>
    <xf numFmtId="49" fontId="0" fillId="0" borderId="0" xfId="0" applyNumberFormat="1" applyFont="1" applyBorder="1" applyAlignment="1">
      <alignment vertical="center"/>
    </xf>
    <xf numFmtId="1" fontId="0" fillId="0" borderId="0" xfId="0"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15" fillId="0" borderId="0" xfId="0" applyFont="1" applyAlignment="1" applyProtection="1">
      <alignment vertical="center"/>
      <protection/>
    </xf>
    <xf numFmtId="0" fontId="28" fillId="4" borderId="1" xfId="22" applyFont="1" applyFill="1" applyBorder="1" applyAlignment="1">
      <alignment horizontal="center" vertical="center" wrapText="1"/>
      <protection/>
    </xf>
    <xf numFmtId="0" fontId="28" fillId="4" borderId="1" xfId="0" applyFont="1" applyFill="1" applyBorder="1" applyAlignment="1">
      <alignment horizontal="center" vertical="center" wrapText="1"/>
    </xf>
    <xf numFmtId="0" fontId="8" fillId="0" borderId="0" xfId="24" applyFont="1" applyFill="1" applyBorder="1" applyAlignment="1">
      <alignment horizontal="right"/>
      <protection/>
    </xf>
    <xf numFmtId="0" fontId="8" fillId="0" borderId="0" xfId="24" applyFont="1" applyFill="1" applyBorder="1" applyAlignment="1">
      <alignment/>
      <protection/>
    </xf>
    <xf numFmtId="179" fontId="8" fillId="0" borderId="7" xfId="21" applyNumberFormat="1" applyFont="1" applyFill="1" applyBorder="1" applyAlignment="1">
      <alignment horizontal="center" vertical="center" wrapText="1"/>
      <protection/>
    </xf>
    <xf numFmtId="3" fontId="0" fillId="5" borderId="7" xfId="0" applyNumberFormat="1" applyFont="1" applyFill="1" applyBorder="1" applyAlignment="1" applyProtection="1">
      <alignment vertical="center"/>
      <protection locked="0"/>
    </xf>
    <xf numFmtId="179" fontId="8" fillId="0" borderId="8" xfId="21" applyNumberFormat="1" applyFont="1" applyFill="1" applyBorder="1" applyAlignment="1">
      <alignment horizontal="center" vertical="center" wrapText="1"/>
      <protection/>
    </xf>
    <xf numFmtId="3" fontId="0" fillId="5" borderId="8" xfId="0" applyNumberFormat="1" applyFont="1" applyFill="1" applyBorder="1" applyAlignment="1" applyProtection="1">
      <alignment vertical="center"/>
      <protection locked="0"/>
    </xf>
    <xf numFmtId="179" fontId="29" fillId="0" borderId="8" xfId="21" applyNumberFormat="1" applyFont="1" applyFill="1" applyBorder="1" applyAlignment="1">
      <alignment horizontal="center" vertical="center" wrapText="1"/>
      <protection/>
    </xf>
    <xf numFmtId="3" fontId="0" fillId="6" borderId="8" xfId="0" applyNumberFormat="1" applyFont="1" applyFill="1" applyBorder="1" applyAlignment="1" applyProtection="1">
      <alignment vertical="center"/>
      <protection/>
    </xf>
    <xf numFmtId="179" fontId="8" fillId="0" borderId="9" xfId="21" applyNumberFormat="1" applyFont="1" applyFill="1" applyBorder="1" applyAlignment="1">
      <alignment horizontal="center" vertical="center" wrapText="1"/>
      <protection/>
    </xf>
    <xf numFmtId="3" fontId="0" fillId="5" borderId="9" xfId="0" applyNumberFormat="1" applyFont="1" applyFill="1" applyBorder="1" applyAlignment="1" applyProtection="1">
      <alignment vertical="center"/>
      <protection locked="0"/>
    </xf>
    <xf numFmtId="3" fontId="0" fillId="6" borderId="7" xfId="0" applyNumberFormat="1" applyFont="1" applyFill="1" applyBorder="1" applyAlignment="1" applyProtection="1">
      <alignment vertical="center"/>
      <protection/>
    </xf>
    <xf numFmtId="3" fontId="15" fillId="6" borderId="8" xfId="0" applyNumberFormat="1" applyFont="1" applyFill="1" applyBorder="1" applyAlignment="1" applyProtection="1">
      <alignment vertical="center"/>
      <protection/>
    </xf>
    <xf numFmtId="179" fontId="8" fillId="0" borderId="10" xfId="21" applyNumberFormat="1" applyFont="1" applyFill="1" applyBorder="1" applyAlignment="1">
      <alignment horizontal="center" vertical="center" wrapText="1"/>
      <protection/>
    </xf>
    <xf numFmtId="3" fontId="0" fillId="5" borderId="10" xfId="0" applyNumberFormat="1" applyFont="1" applyFill="1" applyBorder="1" applyAlignment="1" applyProtection="1">
      <alignment vertical="center"/>
      <protection locked="0"/>
    </xf>
    <xf numFmtId="0" fontId="8" fillId="0" borderId="0" xfId="21" applyFont="1" applyFill="1" applyBorder="1" applyAlignment="1">
      <alignment horizontal="left" vertical="center" wrapText="1"/>
      <protection/>
    </xf>
    <xf numFmtId="0" fontId="0" fillId="0" borderId="0" xfId="0" applyFont="1" applyBorder="1" applyAlignment="1">
      <alignment horizontal="left" vertical="center" wrapText="1"/>
    </xf>
    <xf numFmtId="0" fontId="8" fillId="0" borderId="0" xfId="21" applyFont="1" applyFill="1" applyBorder="1" applyAlignment="1">
      <alignment horizontal="left" wrapText="1"/>
      <protection/>
    </xf>
    <xf numFmtId="0" fontId="0" fillId="0" borderId="0" xfId="0" applyFont="1" applyBorder="1" applyAlignment="1">
      <alignment horizontal="left" wrapText="1"/>
    </xf>
    <xf numFmtId="0" fontId="19" fillId="0" borderId="0" xfId="0" applyFont="1" applyBorder="1" applyAlignment="1">
      <alignment/>
    </xf>
    <xf numFmtId="0" fontId="12" fillId="0" borderId="0" xfId="0" applyFont="1" applyBorder="1" applyAlignment="1">
      <alignment horizontal="centerContinuous" wrapText="1"/>
    </xf>
    <xf numFmtId="0" fontId="19" fillId="0" borderId="0" xfId="0" applyFont="1" applyBorder="1" applyAlignment="1">
      <alignment horizontal="right"/>
    </xf>
    <xf numFmtId="0" fontId="19" fillId="0" borderId="0" xfId="0" applyFont="1" applyBorder="1" applyAlignment="1">
      <alignment vertical="center"/>
    </xf>
    <xf numFmtId="0" fontId="13" fillId="7" borderId="11" xfId="0" applyFont="1" applyFill="1" applyBorder="1" applyAlignment="1">
      <alignment horizontal="center" vertical="center" wrapText="1"/>
    </xf>
    <xf numFmtId="0" fontId="30" fillId="8" borderId="5" xfId="20" applyFont="1" applyFill="1" applyBorder="1" applyAlignment="1">
      <alignment horizontal="center" vertical="center" wrapText="1"/>
    </xf>
    <xf numFmtId="0" fontId="30" fillId="8" borderId="12" xfId="20" applyFont="1" applyFill="1" applyBorder="1" applyAlignment="1">
      <alignment horizontal="center" vertical="center" wrapText="1"/>
    </xf>
    <xf numFmtId="0" fontId="31" fillId="0" borderId="13" xfId="0" applyNumberFormat="1" applyFont="1" applyFill="1" applyBorder="1" applyAlignment="1">
      <alignment vertical="center"/>
    </xf>
    <xf numFmtId="0" fontId="31" fillId="0" borderId="14" xfId="0" applyNumberFormat="1" applyFont="1" applyFill="1" applyBorder="1" applyAlignment="1">
      <alignment vertical="center"/>
    </xf>
    <xf numFmtId="0" fontId="31" fillId="0" borderId="15" xfId="0" applyNumberFormat="1" applyFont="1" applyFill="1" applyBorder="1" applyAlignment="1">
      <alignment vertical="center"/>
    </xf>
    <xf numFmtId="0" fontId="12" fillId="9" borderId="1" xfId="23" applyFont="1" applyFill="1" applyBorder="1" applyAlignment="1">
      <alignment horizontal="center" vertical="center" wrapText="1"/>
      <protection/>
    </xf>
    <xf numFmtId="0" fontId="4" fillId="9" borderId="1" xfId="0" applyFont="1" applyFill="1" applyBorder="1" applyAlignment="1">
      <alignment horizontal="center" vertical="center"/>
    </xf>
    <xf numFmtId="0" fontId="31" fillId="0" borderId="0" xfId="0" applyFont="1" applyFill="1" applyBorder="1" applyAlignment="1">
      <alignment vertical="center"/>
    </xf>
    <xf numFmtId="192" fontId="31" fillId="0" borderId="13" xfId="0" applyNumberFormat="1" applyFont="1" applyFill="1" applyBorder="1" applyAlignment="1">
      <alignment horizontal="center" vertical="center"/>
    </xf>
    <xf numFmtId="192" fontId="31" fillId="0" borderId="14" xfId="0" applyNumberFormat="1" applyFont="1" applyFill="1" applyBorder="1" applyAlignment="1">
      <alignment horizontal="center" vertical="center"/>
    </xf>
    <xf numFmtId="192" fontId="31" fillId="0" borderId="15" xfId="0" applyNumberFormat="1" applyFont="1" applyFill="1" applyBorder="1" applyAlignment="1">
      <alignment horizontal="center" vertical="center"/>
    </xf>
    <xf numFmtId="0" fontId="32" fillId="0" borderId="16" xfId="23" applyNumberFormat="1" applyFont="1" applyFill="1" applyBorder="1" applyAlignment="1">
      <alignment horizontal="right" vertical="center"/>
      <protection/>
    </xf>
    <xf numFmtId="0" fontId="32" fillId="0" borderId="17" xfId="23" applyNumberFormat="1" applyFont="1" applyFill="1" applyBorder="1" applyAlignment="1">
      <alignment horizontal="right" vertical="center"/>
      <protection/>
    </xf>
    <xf numFmtId="0" fontId="32" fillId="0" borderId="18" xfId="23" applyNumberFormat="1" applyFont="1" applyFill="1" applyBorder="1" applyAlignment="1">
      <alignment horizontal="right" vertical="center"/>
      <protection/>
    </xf>
    <xf numFmtId="0" fontId="0" fillId="9" borderId="11" xfId="0" applyFill="1" applyBorder="1" applyAlignment="1">
      <alignment/>
    </xf>
    <xf numFmtId="0" fontId="16" fillId="4" borderId="1"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13" fillId="0" borderId="0" xfId="2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0" xfId="0" applyFont="1" applyFill="1" applyAlignment="1">
      <alignment horizontal="right" vertical="top" wrapText="1"/>
    </xf>
    <xf numFmtId="0" fontId="13" fillId="7" borderId="19" xfId="0" applyFont="1" applyFill="1" applyBorder="1" applyAlignment="1">
      <alignment horizontal="center" vertical="center" wrapText="1"/>
    </xf>
    <xf numFmtId="0" fontId="20" fillId="9" borderId="2" xfId="0" applyFont="1" applyFill="1" applyBorder="1" applyAlignment="1" applyProtection="1">
      <alignment horizontal="right" vertical="center"/>
      <protection hidden="1"/>
    </xf>
    <xf numFmtId="0" fontId="0" fillId="0" borderId="1" xfId="0" applyFill="1" applyBorder="1" applyAlignment="1" applyProtection="1">
      <alignment horizontal="center" vertical="center" wrapText="1"/>
      <protection hidden="1"/>
    </xf>
    <xf numFmtId="0" fontId="20" fillId="9" borderId="4" xfId="0" applyFont="1" applyFill="1" applyBorder="1" applyAlignment="1" applyProtection="1">
      <alignment horizontal="right" vertical="center"/>
      <protection hidden="1"/>
    </xf>
    <xf numFmtId="0" fontId="20" fillId="9" borderId="3" xfId="0" applyFont="1" applyFill="1" applyBorder="1" applyAlignment="1" applyProtection="1">
      <alignment horizontal="right" vertical="center"/>
      <protection hidden="1"/>
    </xf>
    <xf numFmtId="0" fontId="0" fillId="0" borderId="0" xfId="0" applyFont="1" applyAlignment="1" applyProtection="1">
      <alignment horizontal="center" vertical="center" wrapText="1"/>
      <protection hidden="1"/>
    </xf>
    <xf numFmtId="0" fontId="0" fillId="0" borderId="0" xfId="0" applyFont="1" applyFill="1" applyAlignment="1" applyProtection="1">
      <alignment/>
      <protection hidden="1"/>
    </xf>
    <xf numFmtId="0" fontId="10" fillId="0" borderId="6" xfId="0" applyNumberFormat="1" applyFont="1" applyFill="1" applyBorder="1" applyAlignment="1" applyProtection="1">
      <alignment horizontal="center" vertical="center" shrinkToFit="1"/>
      <protection hidden="1"/>
    </xf>
    <xf numFmtId="0" fontId="0" fillId="0" borderId="0" xfId="0" applyFont="1" applyBorder="1" applyAlignment="1" applyProtection="1">
      <alignment wrapText="1"/>
      <protection hidden="1"/>
    </xf>
    <xf numFmtId="0" fontId="21" fillId="0" borderId="0" xfId="0" applyFont="1" applyFill="1" applyBorder="1" applyAlignment="1" applyProtection="1">
      <alignment horizontal="center" vertical="top"/>
      <protection hidden="1"/>
    </xf>
    <xf numFmtId="0" fontId="21" fillId="0" borderId="0" xfId="0" applyFont="1" applyBorder="1" applyAlignment="1" applyProtection="1">
      <alignment horizontal="center" vertical="top"/>
      <protection hidden="1"/>
    </xf>
    <xf numFmtId="1" fontId="10" fillId="0" borderId="6" xfId="0" applyNumberFormat="1" applyFont="1" applyFill="1" applyBorder="1" applyAlignment="1" applyProtection="1">
      <alignment horizontal="center" vertical="center" shrinkToFit="1"/>
      <protection hidden="1"/>
    </xf>
    <xf numFmtId="0" fontId="21" fillId="0" borderId="0" xfId="0" applyFont="1" applyFill="1" applyAlignment="1" applyProtection="1">
      <alignment horizontal="center" vertical="top"/>
      <protection hidden="1"/>
    </xf>
    <xf numFmtId="192" fontId="10" fillId="0" borderId="6" xfId="0" applyNumberFormat="1" applyFont="1" applyFill="1" applyBorder="1" applyAlignment="1" applyProtection="1">
      <alignment horizontal="center" vertical="center" shrinkToFit="1"/>
      <protection hidden="1"/>
    </xf>
    <xf numFmtId="49" fontId="10" fillId="0" borderId="0" xfId="0" applyNumberFormat="1" applyFont="1" applyFill="1" applyBorder="1" applyAlignment="1" applyProtection="1">
      <alignment horizontal="center"/>
      <protection hidden="1"/>
    </xf>
    <xf numFmtId="49" fontId="10" fillId="0" borderId="6" xfId="0" applyNumberFormat="1" applyFont="1" applyFill="1" applyBorder="1" applyAlignment="1" applyProtection="1">
      <alignment horizontal="center" vertical="center" shrinkToFit="1"/>
      <protection hidden="1"/>
    </xf>
    <xf numFmtId="1" fontId="10" fillId="0" borderId="20" xfId="0" applyNumberFormat="1" applyFont="1" applyFill="1" applyBorder="1" applyAlignment="1" applyProtection="1">
      <alignment horizontal="center" vertical="center" shrinkToFit="1"/>
      <protection hidden="1"/>
    </xf>
    <xf numFmtId="0" fontId="17" fillId="0" borderId="0" xfId="0" applyFont="1" applyFill="1" applyBorder="1" applyAlignment="1" applyProtection="1">
      <alignment/>
      <protection hidden="1"/>
    </xf>
    <xf numFmtId="0" fontId="21" fillId="0" borderId="0" xfId="0" applyFont="1" applyFill="1" applyBorder="1" applyAlignment="1" applyProtection="1">
      <alignment horizontal="center"/>
      <protection hidden="1"/>
    </xf>
    <xf numFmtId="0" fontId="17" fillId="0" borderId="0" xfId="0" applyFont="1" applyFill="1" applyAlignment="1" applyProtection="1">
      <alignment/>
      <protection hidden="1"/>
    </xf>
    <xf numFmtId="0" fontId="21" fillId="0" borderId="0"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13" fillId="0" borderId="0" xfId="0" applyFont="1" applyFill="1" applyAlignment="1" applyProtection="1">
      <alignment/>
      <protection hidden="1"/>
    </xf>
    <xf numFmtId="0" fontId="0" fillId="0" borderId="0" xfId="0" applyFont="1" applyFill="1" applyAlignment="1" applyProtection="1">
      <alignment/>
      <protection hidden="1"/>
    </xf>
    <xf numFmtId="0" fontId="32" fillId="9" borderId="1" xfId="0" applyFont="1" applyFill="1" applyBorder="1" applyAlignment="1" applyProtection="1">
      <alignment horizontal="center" vertical="center" wrapText="1"/>
      <protection hidden="1"/>
    </xf>
    <xf numFmtId="179" fontId="11" fillId="0" borderId="2" xfId="0" applyNumberFormat="1" applyFont="1" applyFill="1" applyBorder="1" applyAlignment="1" applyProtection="1">
      <alignment horizontal="center" vertical="center"/>
      <protection hidden="1"/>
    </xf>
    <xf numFmtId="3" fontId="11" fillId="0" borderId="2" xfId="0" applyNumberFormat="1" applyFont="1" applyFill="1" applyBorder="1" applyAlignment="1" applyProtection="1">
      <alignment horizontal="right" vertical="center"/>
      <protection hidden="1"/>
    </xf>
    <xf numFmtId="179" fontId="11" fillId="0" borderId="3" xfId="0" applyNumberFormat="1" applyFont="1" applyFill="1" applyBorder="1" applyAlignment="1" applyProtection="1">
      <alignment horizontal="center" vertical="center"/>
      <protection hidden="1"/>
    </xf>
    <xf numFmtId="3" fontId="11" fillId="0" borderId="3" xfId="0" applyNumberFormat="1" applyFont="1" applyFill="1" applyBorder="1" applyAlignment="1" applyProtection="1">
      <alignment horizontal="right" vertical="center"/>
      <protection hidden="1"/>
    </xf>
    <xf numFmtId="179" fontId="11" fillId="0" borderId="4" xfId="0" applyNumberFormat="1" applyFont="1" applyFill="1" applyBorder="1" applyAlignment="1" applyProtection="1">
      <alignment horizontal="center" vertical="center"/>
      <protection hidden="1"/>
    </xf>
    <xf numFmtId="3" fontId="11" fillId="0" borderId="4" xfId="0" applyNumberFormat="1" applyFont="1" applyFill="1" applyBorder="1" applyAlignment="1" applyProtection="1">
      <alignment horizontal="right" vertical="center"/>
      <protection hidden="1"/>
    </xf>
    <xf numFmtId="176" fontId="11" fillId="0"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top" wrapText="1"/>
      <protection hidden="1"/>
    </xf>
    <xf numFmtId="3" fontId="11" fillId="0" borderId="0" xfId="0" applyNumberFormat="1" applyFont="1" applyFill="1" applyBorder="1" applyAlignment="1" applyProtection="1">
      <alignment horizontal="right" vertical="top"/>
      <protection hidden="1"/>
    </xf>
    <xf numFmtId="176" fontId="13" fillId="0" borderId="0" xfId="0" applyNumberFormat="1" applyFont="1" applyFill="1" applyBorder="1" applyAlignment="1" applyProtection="1">
      <alignment horizontal="right" vertical="center" wrapText="1"/>
      <protection hidden="1"/>
    </xf>
    <xf numFmtId="0" fontId="13" fillId="0" borderId="0" xfId="0" applyFont="1" applyFill="1" applyAlignment="1" applyProtection="1">
      <alignment horizontal="right" vertical="center" wrapText="1"/>
      <protection hidden="1"/>
    </xf>
    <xf numFmtId="49" fontId="4" fillId="0" borderId="0" xfId="0" applyNumberFormat="1" applyFont="1" applyFill="1" applyAlignment="1" applyProtection="1">
      <alignment horizontal="right" vertical="center" wrapText="1"/>
      <protection hidden="1"/>
    </xf>
    <xf numFmtId="49" fontId="11" fillId="0" borderId="0" xfId="0" applyNumberFormat="1" applyFont="1" applyFill="1" applyBorder="1" applyAlignment="1" applyProtection="1">
      <alignment horizontal="center" vertical="top"/>
      <protection hidden="1"/>
    </xf>
    <xf numFmtId="176" fontId="4" fillId="0" borderId="0" xfId="0" applyNumberFormat="1" applyFont="1" applyFill="1" applyBorder="1" applyAlignment="1" applyProtection="1">
      <alignment horizontal="right" vertical="center" wrapText="1"/>
      <protection hidden="1"/>
    </xf>
    <xf numFmtId="0" fontId="4" fillId="0" borderId="0" xfId="0" applyFont="1" applyFill="1" applyAlignment="1" applyProtection="1">
      <alignment horizontal="right" vertical="center" wrapText="1"/>
      <protection hidden="1"/>
    </xf>
    <xf numFmtId="49" fontId="4" fillId="0" borderId="6" xfId="0" applyNumberFormat="1" applyFont="1" applyFill="1" applyBorder="1" applyAlignment="1" applyProtection="1">
      <alignment horizontal="center" vertical="center" shrinkToFit="1"/>
      <protection hidden="1"/>
    </xf>
    <xf numFmtId="0" fontId="0" fillId="0" borderId="0" xfId="0" applyFont="1" applyFill="1" applyAlignment="1" applyProtection="1">
      <alignment horizontal="right"/>
      <protection hidden="1"/>
    </xf>
    <xf numFmtId="0" fontId="0" fillId="0" borderId="5" xfId="0" applyFont="1" applyFill="1" applyBorder="1" applyAlignment="1" applyProtection="1">
      <alignment horizontal="right"/>
      <protection hidden="1"/>
    </xf>
    <xf numFmtId="0" fontId="17" fillId="0" borderId="0" xfId="0" applyFont="1" applyFill="1" applyAlignment="1" applyProtection="1">
      <alignment horizontal="center" vertical="top"/>
      <protection hidden="1"/>
    </xf>
    <xf numFmtId="0" fontId="0" fillId="0" borderId="0" xfId="0" applyFont="1" applyFill="1" applyBorder="1" applyAlignment="1" applyProtection="1">
      <alignment/>
      <protection hidden="1"/>
    </xf>
    <xf numFmtId="0" fontId="0" fillId="6" borderId="20" xfId="0" applyFont="1" applyFill="1" applyBorder="1" applyAlignment="1" applyProtection="1">
      <alignment horizontal="left" vertical="top"/>
      <protection hidden="1"/>
    </xf>
    <xf numFmtId="0" fontId="0" fillId="0" borderId="21" xfId="0" applyFont="1" applyBorder="1" applyAlignment="1" applyProtection="1">
      <alignment/>
      <protection hidden="1"/>
    </xf>
    <xf numFmtId="0" fontId="0" fillId="6" borderId="5" xfId="0" applyFill="1" applyBorder="1" applyAlignment="1" applyProtection="1">
      <alignment/>
      <protection hidden="1"/>
    </xf>
    <xf numFmtId="0" fontId="20" fillId="6" borderId="20" xfId="0" applyFont="1" applyFill="1" applyBorder="1" applyAlignment="1" applyProtection="1">
      <alignment horizontal="left" vertical="top"/>
      <protection hidden="1"/>
    </xf>
    <xf numFmtId="188" fontId="0" fillId="0" borderId="22" xfId="0" applyNumberFormat="1" applyFont="1" applyBorder="1" applyAlignment="1" applyProtection="1">
      <alignment horizontal="right" vertical="center"/>
      <protection hidden="1"/>
    </xf>
    <xf numFmtId="188" fontId="0" fillId="0" borderId="23" xfId="0" applyNumberFormat="1" applyFont="1" applyBorder="1" applyAlignment="1" applyProtection="1">
      <alignment horizontal="right" vertical="center"/>
      <protection hidden="1"/>
    </xf>
    <xf numFmtId="0" fontId="24" fillId="6" borderId="24" xfId="0" applyFont="1" applyFill="1" applyBorder="1" applyAlignment="1" applyProtection="1">
      <alignment wrapText="1"/>
      <protection hidden="1"/>
    </xf>
    <xf numFmtId="0" fontId="24" fillId="6" borderId="25" xfId="0" applyFont="1" applyFill="1" applyBorder="1" applyAlignment="1" applyProtection="1">
      <alignment wrapText="1"/>
      <protection hidden="1"/>
    </xf>
    <xf numFmtId="0" fontId="14" fillId="0" borderId="26" xfId="20" applyBorder="1" applyAlignment="1" applyProtection="1">
      <alignment vertical="center" wrapText="1"/>
      <protection hidden="1"/>
    </xf>
    <xf numFmtId="0" fontId="0" fillId="0" borderId="26" xfId="0" applyBorder="1" applyAlignment="1" applyProtection="1">
      <alignment vertical="center" wrapText="1"/>
      <protection hidden="1"/>
    </xf>
    <xf numFmtId="0" fontId="30" fillId="8" borderId="5" xfId="20" applyFont="1" applyFill="1" applyBorder="1" applyAlignment="1" applyProtection="1">
      <alignment horizontal="center" vertical="center" wrapText="1"/>
      <protection hidden="1"/>
    </xf>
    <xf numFmtId="0" fontId="30" fillId="8" borderId="12" xfId="20" applyFont="1" applyFill="1" applyBorder="1" applyAlignment="1" applyProtection="1">
      <alignment horizontal="center" vertical="center" wrapText="1"/>
      <protection hidden="1"/>
    </xf>
    <xf numFmtId="2" fontId="0" fillId="0" borderId="0" xfId="0" applyNumberFormat="1" applyFont="1" applyFill="1" applyAlignment="1">
      <alignment/>
    </xf>
    <xf numFmtId="0" fontId="13" fillId="7" borderId="19" xfId="0" applyFont="1" applyFill="1" applyBorder="1" applyAlignment="1" applyProtection="1">
      <alignment horizontal="center" vertical="center" wrapText="1"/>
      <protection hidden="1"/>
    </xf>
    <xf numFmtId="0" fontId="30" fillId="8" borderId="27" xfId="20" applyFont="1" applyFill="1" applyBorder="1" applyAlignment="1">
      <alignment horizontal="center" vertical="center" wrapText="1"/>
    </xf>
    <xf numFmtId="0" fontId="30" fillId="8" borderId="28" xfId="20" applyFont="1" applyFill="1" applyBorder="1" applyAlignment="1">
      <alignment horizontal="center" vertical="center" wrapText="1"/>
    </xf>
    <xf numFmtId="0" fontId="30" fillId="8" borderId="29" xfId="20" applyFont="1" applyFill="1" applyBorder="1" applyAlignment="1">
      <alignment horizontal="center" vertical="center" wrapText="1"/>
    </xf>
    <xf numFmtId="0" fontId="0" fillId="0" borderId="23" xfId="0" applyBorder="1" applyAlignment="1" applyProtection="1">
      <alignment horizontal="right" vertical="center" indent="5"/>
      <protection hidden="1"/>
    </xf>
    <xf numFmtId="0" fontId="24" fillId="10" borderId="30" xfId="0" applyFont="1" applyFill="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188" fontId="24" fillId="10" borderId="31" xfId="0" applyNumberFormat="1" applyFont="1" applyFill="1" applyBorder="1" applyAlignment="1" applyProtection="1">
      <alignment horizontal="right" vertical="center" indent="5"/>
      <protection hidden="1"/>
    </xf>
    <xf numFmtId="0" fontId="0" fillId="0" borderId="22" xfId="0" applyBorder="1" applyAlignment="1" applyProtection="1">
      <alignment horizontal="right" vertical="center" indent="5"/>
      <protection hidden="1"/>
    </xf>
    <xf numFmtId="188" fontId="24" fillId="10" borderId="32" xfId="0" applyNumberFormat="1" applyFont="1" applyFill="1" applyBorder="1" applyAlignment="1" applyProtection="1">
      <alignment horizontal="right" vertical="center" indent="5"/>
      <protection hidden="1"/>
    </xf>
    <xf numFmtId="0" fontId="24" fillId="6" borderId="20" xfId="0" applyFont="1" applyFill="1" applyBorder="1" applyAlignment="1" applyProtection="1">
      <alignment horizontal="left" vertical="top" wrapText="1"/>
      <protection hidden="1"/>
    </xf>
    <xf numFmtId="0" fontId="0" fillId="6" borderId="0" xfId="0" applyFont="1" applyFill="1" applyBorder="1" applyAlignment="1" applyProtection="1">
      <alignment wrapText="1"/>
      <protection hidden="1"/>
    </xf>
    <xf numFmtId="0" fontId="0" fillId="6" borderId="5" xfId="0" applyFont="1" applyFill="1" applyBorder="1" applyAlignment="1" applyProtection="1">
      <alignment wrapText="1"/>
      <protection hidden="1"/>
    </xf>
    <xf numFmtId="0" fontId="22" fillId="11" borderId="11" xfId="0" applyFont="1" applyFill="1" applyBorder="1" applyAlignment="1">
      <alignment horizontal="left" vertical="center" wrapText="1"/>
    </xf>
    <xf numFmtId="0" fontId="0" fillId="11" borderId="26" xfId="0" applyFill="1" applyBorder="1" applyAlignment="1">
      <alignment wrapText="1"/>
    </xf>
    <xf numFmtId="0" fontId="0" fillId="11" borderId="33" xfId="0" applyFill="1" applyBorder="1" applyAlignment="1">
      <alignment wrapText="1"/>
    </xf>
    <xf numFmtId="0" fontId="20" fillId="6" borderId="19" xfId="0" applyFont="1" applyFill="1" applyBorder="1" applyAlignment="1" applyProtection="1">
      <alignment horizontal="left" wrapText="1"/>
      <protection hidden="1"/>
    </xf>
    <xf numFmtId="0" fontId="0" fillId="0" borderId="34" xfId="0" applyBorder="1" applyAlignment="1" applyProtection="1">
      <alignment wrapText="1"/>
      <protection hidden="1"/>
    </xf>
    <xf numFmtId="0" fontId="22" fillId="6" borderId="34" xfId="0" applyFont="1" applyFill="1" applyBorder="1" applyAlignment="1" applyProtection="1">
      <alignment vertical="center" wrapText="1"/>
      <protection hidden="1"/>
    </xf>
    <xf numFmtId="0" fontId="22" fillId="0" borderId="34" xfId="0" applyFont="1" applyBorder="1" applyAlignment="1" applyProtection="1">
      <alignment vertical="center" wrapText="1"/>
      <protection hidden="1"/>
    </xf>
    <xf numFmtId="0" fontId="22" fillId="0" borderId="35" xfId="0" applyFont="1" applyBorder="1" applyAlignment="1" applyProtection="1">
      <alignment vertical="center" wrapText="1"/>
      <protection hidden="1"/>
    </xf>
    <xf numFmtId="0" fontId="0" fillId="6" borderId="20" xfId="0" applyFont="1" applyFill="1" applyBorder="1" applyAlignment="1" applyProtection="1">
      <alignment horizontal="left" vertical="top" wrapText="1"/>
      <protection hidden="1"/>
    </xf>
    <xf numFmtId="0" fontId="0" fillId="6" borderId="0" xfId="0" applyFill="1" applyBorder="1" applyAlignment="1" applyProtection="1">
      <alignment wrapText="1"/>
      <protection hidden="1"/>
    </xf>
    <xf numFmtId="0" fontId="0" fillId="6" borderId="5" xfId="0" applyFill="1" applyBorder="1" applyAlignment="1" applyProtection="1">
      <alignment wrapText="1"/>
      <protection hidden="1"/>
    </xf>
    <xf numFmtId="0" fontId="24" fillId="6" borderId="0" xfId="0" applyFont="1" applyFill="1" applyBorder="1" applyAlignment="1" applyProtection="1">
      <alignment wrapText="1"/>
      <protection hidden="1"/>
    </xf>
    <xf numFmtId="0" fontId="24" fillId="6" borderId="5" xfId="0" applyFont="1" applyFill="1" applyBorder="1" applyAlignment="1" applyProtection="1">
      <alignment wrapText="1"/>
      <protection hidden="1"/>
    </xf>
    <xf numFmtId="0" fontId="20" fillId="6" borderId="20" xfId="0" applyFont="1" applyFill="1" applyBorder="1" applyAlignment="1" applyProtection="1">
      <alignment horizontal="left" vertical="center" wrapText="1"/>
      <protection hidden="1"/>
    </xf>
    <xf numFmtId="0" fontId="0" fillId="6" borderId="0" xfId="0" applyFill="1" applyBorder="1" applyAlignment="1" applyProtection="1">
      <alignment vertical="center" wrapText="1"/>
      <protection hidden="1"/>
    </xf>
    <xf numFmtId="0" fontId="0" fillId="6" borderId="5" xfId="0" applyFill="1" applyBorder="1" applyAlignment="1" applyProtection="1">
      <alignment vertical="center" wrapText="1"/>
      <protection hidden="1"/>
    </xf>
    <xf numFmtId="0" fontId="20" fillId="6" borderId="20" xfId="0" applyFont="1" applyFill="1" applyBorder="1" applyAlignment="1" applyProtection="1">
      <alignment horizontal="left" vertical="top" wrapText="1" indent="1"/>
      <protection hidden="1"/>
    </xf>
    <xf numFmtId="0" fontId="24" fillId="6" borderId="0" xfId="0" applyFont="1" applyFill="1" applyBorder="1" applyAlignment="1" applyProtection="1">
      <alignment horizontal="left" wrapText="1" indent="1"/>
      <protection hidden="1"/>
    </xf>
    <xf numFmtId="0" fontId="24" fillId="6" borderId="5" xfId="0" applyFont="1" applyFill="1" applyBorder="1" applyAlignment="1" applyProtection="1">
      <alignment horizontal="left" wrapText="1" indent="1"/>
      <protection hidden="1"/>
    </xf>
    <xf numFmtId="0" fontId="20" fillId="6" borderId="20" xfId="0" applyFont="1" applyFill="1" applyBorder="1" applyAlignment="1" applyProtection="1">
      <alignment horizontal="left" wrapText="1"/>
      <protection hidden="1"/>
    </xf>
    <xf numFmtId="0" fontId="20" fillId="6" borderId="20" xfId="0" applyFont="1" applyFill="1" applyBorder="1" applyAlignment="1" applyProtection="1">
      <alignment horizontal="left" vertical="top" wrapText="1"/>
      <protection hidden="1"/>
    </xf>
    <xf numFmtId="0" fontId="16" fillId="2" borderId="36" xfId="0" applyFont="1" applyFill="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16" fillId="2" borderId="37" xfId="0" applyFont="1" applyFill="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24" fillId="10" borderId="38" xfId="0" applyFont="1" applyFill="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4" fillId="6" borderId="20" xfId="0" applyFont="1" applyFill="1" applyBorder="1" applyAlignment="1" applyProtection="1">
      <alignment horizontal="left" vertical="top" wrapText="1"/>
      <protection hidden="1"/>
    </xf>
    <xf numFmtId="0" fontId="24" fillId="6" borderId="39" xfId="0" applyFont="1" applyFill="1" applyBorder="1" applyAlignment="1" applyProtection="1">
      <alignment horizontal="left" vertical="top" wrapText="1"/>
      <protection hidden="1"/>
    </xf>
    <xf numFmtId="0" fontId="24" fillId="6" borderId="24" xfId="0" applyFont="1" applyFill="1" applyBorder="1" applyAlignment="1" applyProtection="1">
      <alignment wrapText="1"/>
      <protection hidden="1"/>
    </xf>
    <xf numFmtId="0" fontId="24" fillId="6" borderId="25" xfId="0" applyFont="1" applyFill="1" applyBorder="1" applyAlignment="1" applyProtection="1">
      <alignment wrapText="1"/>
      <protection hidden="1"/>
    </xf>
    <xf numFmtId="0" fontId="24" fillId="6" borderId="1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20" fillId="6" borderId="20" xfId="0" applyFont="1" applyFill="1" applyBorder="1" applyAlignment="1" applyProtection="1" quotePrefix="1">
      <alignment horizontal="left" vertical="top" wrapText="1" indent="2"/>
      <protection hidden="1"/>
    </xf>
    <xf numFmtId="0" fontId="0" fillId="6" borderId="0" xfId="0" applyFill="1" applyBorder="1" applyAlignment="1" applyProtection="1">
      <alignment horizontal="left" wrapText="1" indent="2"/>
      <protection hidden="1"/>
    </xf>
    <xf numFmtId="0" fontId="0" fillId="6" borderId="5" xfId="0" applyFill="1" applyBorder="1" applyAlignment="1" applyProtection="1">
      <alignment horizontal="left" wrapText="1" indent="2"/>
      <protection hidden="1"/>
    </xf>
    <xf numFmtId="0" fontId="38" fillId="0" borderId="20" xfId="0" applyNumberFormat="1" applyFont="1" applyFill="1" applyBorder="1" applyAlignment="1" applyProtection="1">
      <alignment vertical="top" wrapText="1" readingOrder="1"/>
      <protection hidden="1"/>
    </xf>
    <xf numFmtId="0" fontId="37" fillId="0" borderId="0" xfId="0" applyNumberFormat="1" applyFont="1" applyFill="1" applyBorder="1" applyAlignment="1" applyProtection="1">
      <alignment vertical="top" wrapText="1" readingOrder="1"/>
      <protection hidden="1"/>
    </xf>
    <xf numFmtId="0" fontId="37" fillId="0" borderId="5" xfId="0" applyNumberFormat="1" applyFont="1" applyFill="1" applyBorder="1" applyAlignment="1" applyProtection="1">
      <alignment vertical="top" wrapText="1" readingOrder="1"/>
      <protection hidden="1"/>
    </xf>
    <xf numFmtId="0" fontId="37" fillId="0" borderId="20" xfId="0" applyNumberFormat="1" applyFont="1" applyFill="1" applyBorder="1" applyAlignment="1" applyProtection="1">
      <alignment vertical="top" wrapText="1" readingOrder="1"/>
      <protection hidden="1"/>
    </xf>
    <xf numFmtId="0" fontId="43" fillId="9" borderId="11" xfId="0" applyFont="1" applyFill="1" applyBorder="1" applyAlignment="1" applyProtection="1">
      <alignment horizontal="center" vertical="center"/>
      <protection hidden="1"/>
    </xf>
    <xf numFmtId="0" fontId="24" fillId="9" borderId="26" xfId="0" applyFont="1" applyFill="1" applyBorder="1" applyAlignment="1" applyProtection="1">
      <alignment/>
      <protection hidden="1"/>
    </xf>
    <xf numFmtId="0" fontId="24" fillId="9" borderId="33" xfId="0" applyFont="1" applyFill="1" applyBorder="1" applyAlignment="1" applyProtection="1">
      <alignment/>
      <protection hidden="1"/>
    </xf>
    <xf numFmtId="0" fontId="20" fillId="9" borderId="11" xfId="0" applyFont="1" applyFill="1" applyBorder="1" applyAlignment="1" applyProtection="1">
      <alignment horizontal="right" vertical="center"/>
      <protection hidden="1"/>
    </xf>
    <xf numFmtId="0" fontId="20" fillId="0" borderId="19" xfId="0" applyFont="1" applyBorder="1" applyAlignment="1" applyProtection="1">
      <alignment horizontal="left" vertical="center" wrapText="1"/>
      <protection hidden="1"/>
    </xf>
    <xf numFmtId="0" fontId="24" fillId="0" borderId="34" xfId="0" applyFont="1" applyFill="1" applyBorder="1" applyAlignment="1" applyProtection="1">
      <alignment wrapText="1"/>
      <protection hidden="1"/>
    </xf>
    <xf numFmtId="0" fontId="24" fillId="0" borderId="35" xfId="0" applyFont="1" applyBorder="1" applyAlignment="1" applyProtection="1">
      <alignment wrapText="1"/>
      <protection hidden="1"/>
    </xf>
    <xf numFmtId="0" fontId="13" fillId="9" borderId="11" xfId="0" applyNumberFormat="1" applyFont="1" applyFill="1" applyBorder="1" applyAlignment="1" applyProtection="1">
      <alignment vertical="center" wrapText="1" readingOrder="1"/>
      <protection hidden="1"/>
    </xf>
    <xf numFmtId="0" fontId="13" fillId="9" borderId="26" xfId="0" applyNumberFormat="1" applyFont="1" applyFill="1" applyBorder="1" applyAlignment="1" applyProtection="1">
      <alignment vertical="center" wrapText="1" readingOrder="1"/>
      <protection hidden="1"/>
    </xf>
    <xf numFmtId="0" fontId="13" fillId="9" borderId="33" xfId="0" applyNumberFormat="1" applyFont="1" applyFill="1" applyBorder="1" applyAlignment="1" applyProtection="1">
      <alignment vertical="center" wrapText="1" readingOrder="1"/>
      <protection hidden="1"/>
    </xf>
    <xf numFmtId="0" fontId="38" fillId="0" borderId="0" xfId="0" applyNumberFormat="1" applyFont="1" applyFill="1" applyBorder="1" applyAlignment="1" applyProtection="1">
      <alignment vertical="top" wrapText="1" readingOrder="1"/>
      <protection hidden="1"/>
    </xf>
    <xf numFmtId="0" fontId="38" fillId="0" borderId="5" xfId="0" applyNumberFormat="1" applyFont="1" applyFill="1" applyBorder="1" applyAlignment="1" applyProtection="1">
      <alignment vertical="top" wrapText="1" readingOrder="1"/>
      <protection hidden="1"/>
    </xf>
    <xf numFmtId="0" fontId="32" fillId="9" borderId="1"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left" vertical="center" wrapText="1"/>
      <protection hidden="1"/>
    </xf>
    <xf numFmtId="4" fontId="10" fillId="0" borderId="39" xfId="0" applyNumberFormat="1" applyFont="1" applyFill="1" applyBorder="1" applyAlignment="1" applyProtection="1">
      <alignment horizontal="center" vertical="center" shrinkToFit="1"/>
      <protection hidden="1"/>
    </xf>
    <xf numFmtId="4" fontId="10" fillId="0" borderId="24" xfId="0" applyNumberFormat="1" applyFont="1" applyFill="1" applyBorder="1" applyAlignment="1" applyProtection="1">
      <alignment horizontal="center" vertical="center" shrinkToFit="1"/>
      <protection hidden="1"/>
    </xf>
    <xf numFmtId="4" fontId="10" fillId="0" borderId="25" xfId="0" applyNumberFormat="1" applyFont="1" applyFill="1" applyBorder="1" applyAlignment="1" applyProtection="1">
      <alignment horizontal="center" vertical="center" shrinkToFit="1"/>
      <protection hidden="1"/>
    </xf>
    <xf numFmtId="0" fontId="21" fillId="0" borderId="34" xfId="0" applyFont="1" applyFill="1" applyBorder="1" applyAlignment="1" applyProtection="1">
      <alignment horizontal="center" vertical="top"/>
      <protection hidden="1"/>
    </xf>
    <xf numFmtId="0" fontId="21" fillId="0" borderId="34" xfId="0" applyFont="1" applyBorder="1" applyAlignment="1" applyProtection="1">
      <alignment horizontal="center" vertical="top"/>
      <protection hidden="1"/>
    </xf>
    <xf numFmtId="0" fontId="11" fillId="0" borderId="2" xfId="0" applyFont="1" applyFill="1" applyBorder="1" applyAlignment="1" applyProtection="1">
      <alignment horizontal="left" vertical="center" wrapText="1"/>
      <protection hidden="1"/>
    </xf>
    <xf numFmtId="49" fontId="4" fillId="0" borderId="39" xfId="0" applyNumberFormat="1" applyFont="1" applyFill="1" applyBorder="1" applyAlignment="1" applyProtection="1">
      <alignment horizontal="left" vertical="center"/>
      <protection hidden="1"/>
    </xf>
    <xf numFmtId="49" fontId="0" fillId="0" borderId="24" xfId="0" applyNumberFormat="1" applyFont="1" applyFill="1" applyBorder="1" applyAlignment="1" applyProtection="1">
      <alignment horizontal="left" vertical="center"/>
      <protection hidden="1"/>
    </xf>
    <xf numFmtId="49" fontId="0" fillId="0" borderId="25" xfId="0" applyNumberFormat="1" applyFont="1" applyFill="1" applyBorder="1" applyAlignment="1" applyProtection="1">
      <alignment horizontal="left" vertical="center"/>
      <protection hidden="1"/>
    </xf>
    <xf numFmtId="176" fontId="13" fillId="0" borderId="0" xfId="0" applyNumberFormat="1" applyFont="1" applyFill="1" applyBorder="1" applyAlignment="1" applyProtection="1">
      <alignment horizontal="right" wrapText="1"/>
      <protection hidden="1"/>
    </xf>
    <xf numFmtId="0" fontId="17" fillId="0" borderId="0" xfId="0" applyFont="1" applyFill="1" applyAlignment="1" applyProtection="1">
      <alignment horizontal="right" wrapText="1"/>
      <protection hidden="1"/>
    </xf>
    <xf numFmtId="0" fontId="17" fillId="0" borderId="5" xfId="0" applyFont="1" applyFill="1" applyBorder="1" applyAlignment="1" applyProtection="1">
      <alignment horizontal="right" wrapText="1"/>
      <protection hidden="1"/>
    </xf>
    <xf numFmtId="0" fontId="11" fillId="0" borderId="3" xfId="0" applyFont="1" applyFill="1" applyBorder="1" applyAlignment="1" applyProtection="1">
      <alignment horizontal="left" vertical="center" wrapText="1"/>
      <protection hidden="1"/>
    </xf>
    <xf numFmtId="0" fontId="17" fillId="0" borderId="0" xfId="0" applyFont="1" applyFill="1" applyAlignment="1" applyProtection="1">
      <alignment horizontal="center" vertical="top"/>
      <protection hidden="1"/>
    </xf>
    <xf numFmtId="0" fontId="17" fillId="0" borderId="0" xfId="0" applyFont="1" applyAlignment="1" applyProtection="1">
      <alignment horizontal="center" vertical="top"/>
      <protection hidden="1"/>
    </xf>
    <xf numFmtId="0" fontId="21" fillId="0" borderId="34" xfId="0" applyFont="1" applyFill="1" applyBorder="1" applyAlignment="1" applyProtection="1">
      <alignment horizontal="center" vertical="top" shrinkToFit="1"/>
      <protection hidden="1"/>
    </xf>
    <xf numFmtId="0" fontId="17" fillId="0" borderId="34" xfId="0" applyFont="1" applyBorder="1" applyAlignment="1" applyProtection="1">
      <alignment horizontal="center" vertical="top" shrinkToFit="1"/>
      <protection hidden="1"/>
    </xf>
    <xf numFmtId="0" fontId="21" fillId="0" borderId="34" xfId="0" applyFont="1" applyFill="1" applyBorder="1" applyAlignment="1" applyProtection="1">
      <alignment horizontal="center" vertical="top" wrapText="1"/>
      <protection hidden="1"/>
    </xf>
    <xf numFmtId="0" fontId="17" fillId="0" borderId="0" xfId="0" applyFont="1" applyAlignment="1" applyProtection="1">
      <alignment horizontal="center"/>
      <protection hidden="1"/>
    </xf>
    <xf numFmtId="0" fontId="33" fillId="0" borderId="34" xfId="0" applyFont="1" applyFill="1" applyBorder="1" applyAlignment="1">
      <alignment horizontal="right" vertical="top"/>
    </xf>
    <xf numFmtId="0" fontId="0" fillId="0" borderId="34" xfId="0" applyBorder="1" applyAlignment="1">
      <alignment horizontal="right"/>
    </xf>
    <xf numFmtId="0" fontId="27" fillId="0" borderId="0" xfId="0" applyFont="1" applyFill="1" applyAlignment="1">
      <alignment horizontal="center" vertical="center" wrapText="1"/>
    </xf>
    <xf numFmtId="0" fontId="34" fillId="0" borderId="0" xfId="0" applyFont="1" applyAlignment="1">
      <alignment wrapText="1"/>
    </xf>
    <xf numFmtId="49" fontId="10" fillId="0" borderId="39" xfId="0" applyNumberFormat="1" applyFont="1" applyFill="1" applyBorder="1" applyAlignment="1" applyProtection="1">
      <alignment horizontal="left" vertical="center" shrinkToFit="1"/>
      <protection hidden="1"/>
    </xf>
    <xf numFmtId="0" fontId="0" fillId="0" borderId="24" xfId="0" applyBorder="1" applyAlignment="1" applyProtection="1">
      <alignment horizontal="left" vertical="center" shrinkToFit="1"/>
      <protection hidden="1"/>
    </xf>
    <xf numFmtId="0" fontId="0" fillId="0" borderId="25" xfId="0" applyBorder="1" applyAlignment="1" applyProtection="1">
      <alignment horizontal="left" vertical="center" shrinkToFit="1"/>
      <protection hidden="1"/>
    </xf>
    <xf numFmtId="0" fontId="0" fillId="0" borderId="34" xfId="0" applyBorder="1" applyAlignment="1" applyProtection="1">
      <alignment horizontal="center" vertical="top"/>
      <protection hidden="1"/>
    </xf>
    <xf numFmtId="0" fontId="33" fillId="9" borderId="11" xfId="0" applyFont="1" applyFill="1" applyBorder="1" applyAlignment="1">
      <alignment horizontal="center" vertical="center" wrapText="1"/>
    </xf>
    <xf numFmtId="0" fontId="33" fillId="9" borderId="33" xfId="0" applyFont="1" applyFill="1" applyBorder="1" applyAlignment="1">
      <alignment horizontal="center" vertical="center" wrapText="1"/>
    </xf>
    <xf numFmtId="49" fontId="0" fillId="0" borderId="24" xfId="0" applyNumberFormat="1" applyFont="1" applyBorder="1" applyAlignment="1" applyProtection="1">
      <alignment horizontal="left" vertical="center" shrinkToFit="1"/>
      <protection hidden="1"/>
    </xf>
    <xf numFmtId="49" fontId="0" fillId="0" borderId="25" xfId="0" applyNumberFormat="1" applyFont="1" applyBorder="1" applyAlignment="1" applyProtection="1">
      <alignment horizontal="left" vertical="center" shrinkToFit="1"/>
      <protection hidden="1"/>
    </xf>
    <xf numFmtId="0" fontId="21" fillId="0" borderId="0" xfId="0" applyFont="1" applyFill="1" applyBorder="1" applyAlignment="1" applyProtection="1">
      <alignment horizontal="center" vertical="top"/>
      <protection hidden="1"/>
    </xf>
    <xf numFmtId="0" fontId="17" fillId="0" borderId="0" xfId="0" applyFont="1" applyBorder="1" applyAlignment="1" applyProtection="1">
      <alignment horizontal="center" vertical="top"/>
      <protection hidden="1"/>
    </xf>
    <xf numFmtId="189" fontId="4" fillId="3" borderId="39" xfId="0" applyNumberFormat="1" applyFont="1" applyFill="1" applyBorder="1" applyAlignment="1" applyProtection="1">
      <alignment horizontal="center" vertical="center"/>
      <protection locked="0"/>
    </xf>
    <xf numFmtId="189" fontId="4" fillId="3" borderId="25" xfId="0" applyNumberFormat="1" applyFont="1" applyFill="1" applyBorder="1" applyAlignment="1" applyProtection="1">
      <alignment horizontal="center" vertical="center"/>
      <protection locked="0"/>
    </xf>
    <xf numFmtId="0" fontId="8" fillId="0" borderId="8" xfId="21" applyFont="1" applyFill="1" applyBorder="1" applyAlignment="1">
      <alignment horizontal="left" vertical="center" wrapText="1"/>
      <protection/>
    </xf>
    <xf numFmtId="0" fontId="0" fillId="0" borderId="8" xfId="0" applyFont="1" applyBorder="1" applyAlignment="1">
      <alignment horizontal="left" vertical="center" wrapText="1"/>
    </xf>
    <xf numFmtId="0" fontId="27" fillId="0" borderId="0" xfId="0" applyFont="1" applyBorder="1" applyAlignment="1" applyProtection="1">
      <alignment horizontal="center" vertical="center" wrapText="1"/>
      <protection/>
    </xf>
    <xf numFmtId="0" fontId="0" fillId="0" borderId="0" xfId="0" applyFont="1" applyBorder="1" applyAlignment="1">
      <alignment vertical="center" wrapText="1"/>
    </xf>
    <xf numFmtId="191" fontId="4" fillId="3" borderId="39" xfId="0" applyNumberFormat="1" applyFont="1" applyFill="1" applyBorder="1" applyAlignment="1" applyProtection="1">
      <alignment horizontal="center" vertical="center"/>
      <protection locked="0"/>
    </xf>
    <xf numFmtId="191" fontId="4" fillId="3" borderId="25" xfId="0" applyNumberFormat="1" applyFont="1" applyFill="1" applyBorder="1" applyAlignment="1" applyProtection="1">
      <alignment horizontal="center" vertical="center"/>
      <protection locked="0"/>
    </xf>
    <xf numFmtId="0" fontId="27" fillId="12" borderId="40" xfId="0" applyFont="1" applyFill="1" applyBorder="1" applyAlignment="1" applyProtection="1">
      <alignment horizontal="center" vertical="center" wrapText="1"/>
      <protection/>
    </xf>
    <xf numFmtId="0" fontId="0" fillId="12" borderId="41" xfId="0" applyFont="1" applyFill="1" applyBorder="1" applyAlignment="1" applyProtection="1">
      <alignment wrapText="1"/>
      <protection/>
    </xf>
    <xf numFmtId="0" fontId="0" fillId="12" borderId="42" xfId="0" applyFont="1" applyFill="1" applyBorder="1" applyAlignment="1" applyProtection="1">
      <alignment wrapText="1"/>
      <protection/>
    </xf>
    <xf numFmtId="0" fontId="0" fillId="12" borderId="43" xfId="0" applyFont="1" applyFill="1" applyBorder="1" applyAlignment="1" applyProtection="1">
      <alignment wrapText="1"/>
      <protection/>
    </xf>
    <xf numFmtId="0" fontId="0" fillId="12" borderId="44" xfId="0" applyFont="1" applyFill="1" applyBorder="1" applyAlignment="1" applyProtection="1">
      <alignment wrapText="1"/>
      <protection/>
    </xf>
    <xf numFmtId="0" fontId="0" fillId="12" borderId="45" xfId="0" applyFont="1" applyFill="1" applyBorder="1" applyAlignment="1" applyProtection="1">
      <alignment wrapText="1"/>
      <protection/>
    </xf>
    <xf numFmtId="49" fontId="0" fillId="5" borderId="39"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0" fontId="16" fillId="4" borderId="1" xfId="22" applyFont="1" applyFill="1" applyBorder="1" applyAlignment="1">
      <alignment horizontal="left" vertical="center" wrapText="1"/>
      <protection/>
    </xf>
    <xf numFmtId="0" fontId="16" fillId="4" borderId="1" xfId="0" applyFont="1" applyFill="1" applyBorder="1" applyAlignment="1">
      <alignment horizontal="left" vertical="center" wrapText="1"/>
    </xf>
    <xf numFmtId="0" fontId="8" fillId="0" borderId="7" xfId="21" applyFont="1" applyFill="1" applyBorder="1" applyAlignment="1">
      <alignment horizontal="left" vertical="center" wrapText="1"/>
      <protection/>
    </xf>
    <xf numFmtId="0" fontId="0" fillId="0" borderId="7" xfId="0" applyFont="1" applyBorder="1" applyAlignment="1">
      <alignment horizontal="left" vertical="center" wrapText="1"/>
    </xf>
    <xf numFmtId="0" fontId="8" fillId="0" borderId="9" xfId="21" applyFont="1" applyFill="1" applyBorder="1" applyAlignment="1">
      <alignment horizontal="left" vertical="center" wrapText="1"/>
      <protection/>
    </xf>
    <xf numFmtId="0" fontId="0" fillId="0" borderId="9" xfId="0" applyFont="1" applyBorder="1" applyAlignment="1">
      <alignment horizontal="left" vertical="center" wrapText="1"/>
    </xf>
    <xf numFmtId="0" fontId="29" fillId="0" borderId="8" xfId="21" applyFont="1" applyFill="1" applyBorder="1" applyAlignment="1">
      <alignment horizontal="left" vertical="center" wrapText="1"/>
      <protection/>
    </xf>
    <xf numFmtId="0" fontId="9" fillId="0" borderId="0" xfId="0" applyFont="1" applyBorder="1" applyAlignment="1">
      <alignment horizontal="right" vertical="center"/>
    </xf>
    <xf numFmtId="0" fontId="0" fillId="0" borderId="0" xfId="0" applyFont="1" applyAlignment="1">
      <alignment horizontal="right" vertical="center"/>
    </xf>
    <xf numFmtId="0" fontId="0" fillId="0" borderId="5" xfId="0" applyFont="1" applyBorder="1" applyAlignment="1">
      <alignment horizontal="right" vertical="center"/>
    </xf>
    <xf numFmtId="0" fontId="0" fillId="0" borderId="0" xfId="0" applyFont="1" applyBorder="1" applyAlignment="1">
      <alignment horizontal="right" vertical="center"/>
    </xf>
    <xf numFmtId="49" fontId="4" fillId="3" borderId="39" xfId="0" applyNumberFormat="1" applyFont="1" applyFill="1" applyBorder="1" applyAlignment="1" applyProtection="1">
      <alignment horizontal="left" vertical="center" shrinkToFit="1"/>
      <protection locked="0"/>
    </xf>
    <xf numFmtId="49" fontId="4" fillId="3" borderId="24" xfId="0" applyNumberFormat="1" applyFont="1" applyFill="1" applyBorder="1" applyAlignment="1" applyProtection="1">
      <alignment horizontal="left" vertical="center" shrinkToFit="1"/>
      <protection locked="0"/>
    </xf>
    <xf numFmtId="49" fontId="4" fillId="3" borderId="25" xfId="0" applyNumberFormat="1" applyFont="1" applyFill="1" applyBorder="1" applyAlignment="1" applyProtection="1">
      <alignment horizontal="left" vertical="center" shrinkToFit="1"/>
      <protection locked="0"/>
    </xf>
    <xf numFmtId="49" fontId="4" fillId="3" borderId="39" xfId="0" applyNumberFormat="1" applyFont="1" applyFill="1" applyBorder="1" applyAlignment="1" applyProtection="1">
      <alignment vertical="center" shrinkToFit="1"/>
      <protection locked="0"/>
    </xf>
    <xf numFmtId="49" fontId="4" fillId="3" borderId="24" xfId="0" applyNumberFormat="1" applyFont="1" applyFill="1" applyBorder="1" applyAlignment="1" applyProtection="1">
      <alignment vertical="center" shrinkToFit="1"/>
      <protection locked="0"/>
    </xf>
    <xf numFmtId="49" fontId="4" fillId="3" borderId="25" xfId="0" applyNumberFormat="1" applyFont="1" applyFill="1" applyBorder="1" applyAlignment="1" applyProtection="1">
      <alignment vertical="center" shrinkToFit="1"/>
      <protection locked="0"/>
    </xf>
    <xf numFmtId="0" fontId="4" fillId="0" borderId="0" xfId="0" applyNumberFormat="1" applyFont="1" applyFill="1" applyBorder="1"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0" fontId="35" fillId="0" borderId="24" xfId="0" applyFont="1" applyBorder="1" applyAlignment="1" applyProtection="1">
      <alignment vertical="center" wrapText="1"/>
      <protection/>
    </xf>
    <xf numFmtId="0" fontId="35" fillId="0" borderId="24" xfId="0" applyFont="1" applyBorder="1" applyAlignment="1">
      <alignment wrapText="1"/>
    </xf>
    <xf numFmtId="0" fontId="13" fillId="0" borderId="20" xfId="0" applyFont="1" applyBorder="1" applyAlignment="1">
      <alignment horizontal="right" vertical="center"/>
    </xf>
    <xf numFmtId="0" fontId="13" fillId="0" borderId="0" xfId="0" applyFont="1" applyBorder="1" applyAlignment="1">
      <alignment horizontal="right" vertical="center"/>
    </xf>
    <xf numFmtId="4" fontId="16" fillId="2" borderId="11" xfId="0" applyNumberFormat="1" applyFont="1" applyFill="1" applyBorder="1" applyAlignment="1" applyProtection="1">
      <alignment horizontal="left" vertical="center"/>
      <protection/>
    </xf>
    <xf numFmtId="4" fontId="16" fillId="2" borderId="26" xfId="0" applyNumberFormat="1" applyFont="1" applyFill="1" applyBorder="1" applyAlignment="1">
      <alignment horizontal="left" vertical="center"/>
    </xf>
    <xf numFmtId="4" fontId="16" fillId="2" borderId="33" xfId="0" applyNumberFormat="1" applyFont="1" applyFill="1" applyBorder="1" applyAlignment="1">
      <alignment horizontal="left" vertical="center"/>
    </xf>
    <xf numFmtId="0" fontId="8" fillId="0" borderId="10" xfId="21" applyFont="1" applyFill="1" applyBorder="1" applyAlignment="1">
      <alignment horizontal="left" vertical="center" wrapText="1"/>
      <protection/>
    </xf>
    <xf numFmtId="0" fontId="0" fillId="0" borderId="10" xfId="0" applyFont="1" applyBorder="1" applyAlignment="1">
      <alignment horizontal="left" vertical="center" wrapText="1"/>
    </xf>
    <xf numFmtId="0" fontId="16"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0" borderId="1" xfId="0" applyFill="1" applyBorder="1" applyAlignment="1" applyProtection="1">
      <alignment vertical="center" wrapText="1"/>
      <protection hidden="1"/>
    </xf>
    <xf numFmtId="0" fontId="0" fillId="0" borderId="1" xfId="0" applyBorder="1" applyAlignment="1" applyProtection="1">
      <alignment vertical="center" wrapText="1"/>
      <protection hidden="1"/>
    </xf>
    <xf numFmtId="0" fontId="4" fillId="0" borderId="1" xfId="0" applyFont="1" applyFill="1" applyBorder="1" applyAlignment="1" applyProtection="1">
      <alignment vertical="center" wrapText="1"/>
      <protection hidden="1"/>
    </xf>
    <xf numFmtId="0" fontId="10" fillId="9" borderId="11" xfId="0" applyFont="1" applyFill="1" applyBorder="1" applyAlignment="1" applyProtection="1">
      <alignment horizontal="left" vertical="center"/>
      <protection hidden="1"/>
    </xf>
    <xf numFmtId="0" fontId="0" fillId="0" borderId="26" xfId="0" applyBorder="1" applyAlignment="1" applyProtection="1">
      <alignment/>
      <protection hidden="1"/>
    </xf>
    <xf numFmtId="0" fontId="0" fillId="0" borderId="33" xfId="0" applyBorder="1" applyAlignment="1" applyProtection="1">
      <alignment/>
      <protection hidden="1"/>
    </xf>
    <xf numFmtId="0" fontId="32" fillId="0" borderId="1" xfId="0" applyFont="1" applyFill="1" applyBorder="1" applyAlignment="1" applyProtection="1">
      <alignment vertical="center" wrapText="1"/>
      <protection hidden="1"/>
    </xf>
    <xf numFmtId="0" fontId="31" fillId="0" borderId="1" xfId="0" applyFont="1" applyBorder="1" applyAlignment="1" applyProtection="1">
      <alignment vertical="center" wrapText="1"/>
      <protection hidden="1"/>
    </xf>
    <xf numFmtId="0" fontId="31" fillId="0" borderId="46" xfId="0" applyFont="1" applyFill="1" applyBorder="1" applyAlignment="1">
      <alignment vertical="center" wrapText="1"/>
    </xf>
    <xf numFmtId="0" fontId="31" fillId="0" borderId="17" xfId="0" applyFont="1" applyFill="1" applyBorder="1" applyAlignment="1">
      <alignment vertical="center" wrapText="1"/>
    </xf>
    <xf numFmtId="0" fontId="31" fillId="0" borderId="47" xfId="0" applyFont="1" applyFill="1" applyBorder="1" applyAlignment="1">
      <alignment vertical="center" wrapText="1"/>
    </xf>
    <xf numFmtId="0" fontId="31" fillId="0" borderId="18" xfId="0" applyFont="1" applyFill="1" applyBorder="1" applyAlignment="1">
      <alignment vertical="center" wrapText="1"/>
    </xf>
    <xf numFmtId="0" fontId="32" fillId="0" borderId="0" xfId="0" applyFont="1" applyFill="1" applyBorder="1" applyAlignment="1">
      <alignment vertical="center" wrapText="1"/>
    </xf>
    <xf numFmtId="0" fontId="32" fillId="0" borderId="0" xfId="0" applyFont="1" applyAlignment="1">
      <alignment vertical="center" wrapText="1"/>
    </xf>
    <xf numFmtId="0" fontId="31" fillId="0" borderId="48" xfId="0" applyFont="1" applyFill="1" applyBorder="1" applyAlignment="1">
      <alignment vertical="top" wrapText="1"/>
    </xf>
    <xf numFmtId="0" fontId="31" fillId="0" borderId="49" xfId="0" applyFont="1" applyFill="1" applyBorder="1" applyAlignment="1">
      <alignment vertical="top" wrapText="1"/>
    </xf>
    <xf numFmtId="0" fontId="31" fillId="0" borderId="50" xfId="0" applyFont="1" applyFill="1" applyBorder="1" applyAlignment="1">
      <alignment vertical="top" wrapText="1"/>
    </xf>
    <xf numFmtId="0" fontId="31" fillId="0" borderId="48" xfId="0" applyFont="1" applyFill="1" applyBorder="1" applyAlignment="1">
      <alignment vertical="center" shrinkToFit="1"/>
    </xf>
    <xf numFmtId="0" fontId="31" fillId="0" borderId="49" xfId="0" applyFont="1" applyFill="1" applyBorder="1" applyAlignment="1">
      <alignment vertical="center" shrinkToFit="1"/>
    </xf>
    <xf numFmtId="0" fontId="31" fillId="0" borderId="50" xfId="0" applyFont="1" applyFill="1" applyBorder="1" applyAlignment="1">
      <alignment vertical="center" shrinkToFit="1"/>
    </xf>
    <xf numFmtId="0" fontId="31" fillId="0" borderId="46" xfId="0" applyFont="1" applyFill="1" applyBorder="1" applyAlignment="1">
      <alignment vertical="center" shrinkToFit="1"/>
    </xf>
    <xf numFmtId="0" fontId="31" fillId="0" borderId="17" xfId="0" applyFont="1" applyFill="1" applyBorder="1" applyAlignment="1">
      <alignment vertical="center" shrinkToFit="1"/>
    </xf>
    <xf numFmtId="0" fontId="4" fillId="9" borderId="1" xfId="0" applyFont="1" applyFill="1" applyBorder="1" applyAlignment="1">
      <alignment horizontal="center" vertical="center" wrapText="1"/>
    </xf>
    <xf numFmtId="0" fontId="0" fillId="0" borderId="1" xfId="0" applyBorder="1" applyAlignment="1">
      <alignment wrapText="1"/>
    </xf>
    <xf numFmtId="0" fontId="31" fillId="0" borderId="51" xfId="0" applyFont="1" applyFill="1" applyBorder="1" applyAlignment="1">
      <alignment vertical="center" wrapText="1"/>
    </xf>
    <xf numFmtId="0" fontId="31" fillId="0" borderId="16" xfId="0" applyFont="1" applyFill="1" applyBorder="1" applyAlignment="1">
      <alignment vertical="center" wrapText="1"/>
    </xf>
    <xf numFmtId="0" fontId="5" fillId="9" borderId="11" xfId="0" applyFont="1" applyFill="1" applyBorder="1" applyAlignment="1">
      <alignment horizontal="center" vertical="center"/>
    </xf>
    <xf numFmtId="0" fontId="0" fillId="0" borderId="26" xfId="0" applyBorder="1" applyAlignment="1">
      <alignment/>
    </xf>
    <xf numFmtId="0" fontId="0" fillId="0" borderId="33" xfId="0" applyBorder="1" applyAlignment="1">
      <alignment/>
    </xf>
    <xf numFmtId="0" fontId="31" fillId="0" borderId="52" xfId="0" applyFont="1" applyBorder="1" applyAlignment="1" applyProtection="1">
      <alignment horizontal="left" vertical="center" wrapText="1"/>
      <protection hidden="1"/>
    </xf>
    <xf numFmtId="0" fontId="31" fillId="0" borderId="53" xfId="0" applyFont="1" applyBorder="1" applyAlignment="1" applyProtection="1">
      <alignment wrapText="1"/>
      <protection hidden="1"/>
    </xf>
    <xf numFmtId="0" fontId="31" fillId="0" borderId="54" xfId="0" applyFont="1" applyBorder="1" applyAlignment="1" applyProtection="1">
      <alignment wrapText="1"/>
      <protection hidden="1"/>
    </xf>
    <xf numFmtId="0" fontId="31" fillId="0" borderId="55" xfId="0" applyNumberFormat="1" applyFont="1" applyBorder="1" applyAlignment="1" applyProtection="1">
      <alignment horizontal="left" vertical="center" wrapText="1"/>
      <protection hidden="1"/>
    </xf>
    <xf numFmtId="0" fontId="31" fillId="0" borderId="49" xfId="0" applyFont="1" applyBorder="1" applyAlignment="1" applyProtection="1">
      <alignment wrapText="1"/>
      <protection hidden="1"/>
    </xf>
    <xf numFmtId="0" fontId="31" fillId="0" borderId="50" xfId="0" applyFont="1" applyBorder="1" applyAlignment="1" applyProtection="1">
      <alignment wrapText="1"/>
      <protection hidden="1"/>
    </xf>
    <xf numFmtId="0" fontId="31" fillId="0" borderId="55" xfId="0" applyFont="1" applyBorder="1" applyAlignment="1" applyProtection="1">
      <alignment vertical="center" wrapText="1"/>
      <protection hidden="1"/>
    </xf>
    <xf numFmtId="0" fontId="31" fillId="0" borderId="56" xfId="0" applyFont="1" applyBorder="1" applyAlignment="1" applyProtection="1">
      <alignment vertical="center" wrapText="1"/>
      <protection hidden="1"/>
    </xf>
    <xf numFmtId="0" fontId="31" fillId="0" borderId="57" xfId="0" applyFont="1" applyBorder="1" applyAlignment="1" applyProtection="1">
      <alignment wrapText="1"/>
      <protection hidden="1"/>
    </xf>
    <xf numFmtId="0" fontId="31" fillId="0" borderId="58" xfId="0" applyFont="1" applyBorder="1" applyAlignment="1" applyProtection="1">
      <alignment wrapText="1"/>
      <protection hidden="1"/>
    </xf>
    <xf numFmtId="0" fontId="16" fillId="2" borderId="1" xfId="0" applyFont="1" applyFill="1" applyBorder="1" applyAlignment="1">
      <alignment horizontal="center" vertical="center" wrapText="1"/>
    </xf>
    <xf numFmtId="49" fontId="17" fillId="3" borderId="2" xfId="0" applyNumberFormat="1" applyFont="1" applyFill="1" applyBorder="1" applyAlignment="1">
      <alignment horizontal="left" vertical="center" wrapText="1"/>
    </xf>
    <xf numFmtId="49" fontId="17" fillId="3" borderId="4" xfId="0" applyNumberFormat="1" applyFont="1" applyFill="1" applyBorder="1" applyAlignment="1">
      <alignment horizontal="left" vertical="center" wrapText="1"/>
    </xf>
    <xf numFmtId="49" fontId="17" fillId="0" borderId="3"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3" borderId="3" xfId="0" applyNumberFormat="1" applyFont="1" applyFill="1" applyBorder="1" applyAlignment="1">
      <alignment horizontal="left" vertical="center" wrapText="1"/>
    </xf>
    <xf numFmtId="0" fontId="17" fillId="3" borderId="3" xfId="0" applyNumberFormat="1" applyFont="1" applyFill="1" applyBorder="1" applyAlignment="1">
      <alignment horizontal="left"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_Podaci" xfId="21"/>
    <cellStyle name="Normal_Sheet1" xfId="22"/>
    <cellStyle name="Obično_Knjiga2" xfId="23"/>
    <cellStyle name="Obično_List1" xfId="24"/>
    <cellStyle name="Percent" xfId="25"/>
  </cellStyles>
  <dxfs count="4">
    <dxf>
      <font>
        <color rgb="FF0000FF"/>
      </font>
      <fill>
        <patternFill>
          <bgColor rgb="FFFFFF00"/>
        </patternFill>
      </fill>
      <border>
        <left style="thin">
          <color rgb="FF0000FF"/>
        </left>
        <right style="thin">
          <color rgb="FF0000FF"/>
        </right>
        <top style="thin"/>
        <bottom style="thin">
          <color rgb="FF0000FF"/>
        </bottom>
      </border>
    </dxf>
    <dxf>
      <font>
        <color rgb="FFFF0000"/>
      </font>
      <fill>
        <patternFill>
          <bgColor rgb="FFFFFF00"/>
        </patternFill>
      </fill>
      <border>
        <left style="thin">
          <color rgb="FFFF0000"/>
        </left>
        <right style="thin">
          <color rgb="FFFF0000"/>
        </right>
        <top style="thin"/>
        <bottom style="thin">
          <color rgb="FFFF0000"/>
        </bottom>
      </border>
    </dxf>
    <dxf>
      <fill>
        <patternFill>
          <bgColor rgb="FFFF00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1</xdr:col>
      <xdr:colOff>447675</xdr:colOff>
      <xdr:row>2</xdr:row>
      <xdr:rowOff>552450</xdr:rowOff>
    </xdr:to>
    <xdr:pic>
      <xdr:nvPicPr>
        <xdr:cNvPr id="1" name="Picture 2"/>
        <xdr:cNvPicPr preferRelativeResize="1">
          <a:picLocks noChangeAspect="1"/>
        </xdr:cNvPicPr>
      </xdr:nvPicPr>
      <xdr:blipFill>
        <a:blip r:embed="rId1"/>
        <a:stretch>
          <a:fillRect/>
        </a:stretch>
      </xdr:blipFill>
      <xdr:spPr>
        <a:xfrm>
          <a:off x="0" y="695325"/>
          <a:ext cx="17049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40</xdr:row>
      <xdr:rowOff>66675</xdr:rowOff>
    </xdr:from>
    <xdr:to>
      <xdr:col>7</xdr:col>
      <xdr:colOff>885825</xdr:colOff>
      <xdr:row>40</xdr:row>
      <xdr:rowOff>200025</xdr:rowOff>
    </xdr:to>
    <xdr:grpSp>
      <xdr:nvGrpSpPr>
        <xdr:cNvPr id="1" name="Group 4"/>
        <xdr:cNvGrpSpPr>
          <a:grpSpLocks/>
        </xdr:cNvGrpSpPr>
      </xdr:nvGrpSpPr>
      <xdr:grpSpPr>
        <a:xfrm>
          <a:off x="5143500" y="10582275"/>
          <a:ext cx="1733550" cy="142875"/>
          <a:chOff x="541" y="980"/>
          <a:chExt cx="170" cy="24"/>
        </a:xfrm>
        <a:solidFill>
          <a:srgbClr val="FFFFFF"/>
        </a:solidFill>
      </xdr:grpSpPr>
      <xdr:grpSp>
        <xdr:nvGrpSpPr>
          <xdr:cNvPr id="2" name="Group 5"/>
          <xdr:cNvGrpSpPr>
            <a:grpSpLocks/>
          </xdr:cNvGrpSpPr>
        </xdr:nvGrpSpPr>
        <xdr:grpSpPr>
          <a:xfrm>
            <a:off x="541" y="980"/>
            <a:ext cx="170" cy="24"/>
            <a:chOff x="541" y="980"/>
            <a:chExt cx="170" cy="24"/>
          </a:xfrm>
          <a:solidFill>
            <a:srgbClr val="FFFFFF"/>
          </a:solidFill>
        </xdr:grpSpPr>
        <xdr:sp>
          <xdr:nvSpPr>
            <xdr:cNvPr id="3" name="Line 6"/>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7"/>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8"/>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9"/>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3"/>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4"/>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5"/>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7"/>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38100</xdr:rowOff>
    </xdr:from>
    <xdr:to>
      <xdr:col>1</xdr:col>
      <xdr:colOff>638175</xdr:colOff>
      <xdr:row>1</xdr:row>
      <xdr:rowOff>371475</xdr:rowOff>
    </xdr:to>
    <xdr:pic>
      <xdr:nvPicPr>
        <xdr:cNvPr id="15" name="Picture 21"/>
        <xdr:cNvPicPr preferRelativeResize="1">
          <a:picLocks noChangeAspect="1"/>
        </xdr:cNvPicPr>
      </xdr:nvPicPr>
      <xdr:blipFill>
        <a:blip r:embed="rId1"/>
        <a:stretch>
          <a:fillRect/>
        </a:stretch>
      </xdr:blipFill>
      <xdr:spPr>
        <a:xfrm>
          <a:off x="0" y="504825"/>
          <a:ext cx="169545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685800</xdr:colOff>
      <xdr:row>1</xdr:row>
      <xdr:rowOff>361950</xdr:rowOff>
    </xdr:to>
    <xdr:pic>
      <xdr:nvPicPr>
        <xdr:cNvPr id="1" name="Picture 71"/>
        <xdr:cNvPicPr preferRelativeResize="1">
          <a:picLocks noChangeAspect="1"/>
        </xdr:cNvPicPr>
      </xdr:nvPicPr>
      <xdr:blipFill>
        <a:blip r:embed="rId1"/>
        <a:stretch>
          <a:fillRect/>
        </a:stretch>
      </xdr:blipFill>
      <xdr:spPr>
        <a:xfrm>
          <a:off x="0" y="495300"/>
          <a:ext cx="16954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h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8.8515625" style="0" customWidth="1"/>
    <col min="2" max="8" width="13.28125" style="0" customWidth="1"/>
    <col min="9" max="9" width="0.13671875" style="0" customWidth="1"/>
    <col min="10" max="10" width="0.85546875" style="0" customWidth="1"/>
    <col min="11" max="16384" width="9.140625" style="0" hidden="1" customWidth="1"/>
  </cols>
  <sheetData>
    <row r="1" spans="1:8" ht="34.5" customHeight="1">
      <c r="A1" s="86" t="s">
        <v>670</v>
      </c>
      <c r="B1" s="87" t="s">
        <v>671</v>
      </c>
      <c r="C1" s="88" t="s">
        <v>34</v>
      </c>
      <c r="D1" s="88" t="s">
        <v>672</v>
      </c>
      <c r="E1" s="88" t="s">
        <v>673</v>
      </c>
      <c r="F1" s="88" t="s">
        <v>674</v>
      </c>
      <c r="G1" s="88" t="s">
        <v>100</v>
      </c>
      <c r="H1" s="88" t="s">
        <v>101</v>
      </c>
    </row>
    <row r="2" spans="1:9" ht="19.5" customHeight="1">
      <c r="A2" s="180"/>
      <c r="B2" s="181"/>
      <c r="C2" s="181"/>
      <c r="D2" s="181"/>
      <c r="E2" s="181"/>
      <c r="F2" s="181"/>
      <c r="G2" s="181"/>
      <c r="H2" s="181"/>
      <c r="I2" s="182"/>
    </row>
    <row r="3" spans="1:9" ht="60" customHeight="1">
      <c r="A3" s="183" t="s">
        <v>1070</v>
      </c>
      <c r="B3" s="184"/>
      <c r="C3" s="185" t="s">
        <v>1071</v>
      </c>
      <c r="D3" s="186"/>
      <c r="E3" s="186"/>
      <c r="F3" s="186"/>
      <c r="G3" s="186"/>
      <c r="H3" s="186"/>
      <c r="I3" s="187"/>
    </row>
    <row r="4" spans="1:9" ht="13.5" customHeight="1">
      <c r="A4" s="188"/>
      <c r="B4" s="189"/>
      <c r="C4" s="189"/>
      <c r="D4" s="189"/>
      <c r="E4" s="189"/>
      <c r="F4" s="189"/>
      <c r="G4" s="189"/>
      <c r="H4" s="189"/>
      <c r="I4" s="190"/>
    </row>
    <row r="5" spans="1:9" ht="30" customHeight="1">
      <c r="A5" s="177" t="s">
        <v>1072</v>
      </c>
      <c r="B5" s="178"/>
      <c r="C5" s="178"/>
      <c r="D5" s="178"/>
      <c r="E5" s="178"/>
      <c r="F5" s="178"/>
      <c r="G5" s="178"/>
      <c r="H5" s="178"/>
      <c r="I5" s="179"/>
    </row>
    <row r="6" spans="1:9" ht="30" customHeight="1">
      <c r="A6" s="177" t="s">
        <v>1006</v>
      </c>
      <c r="B6" s="191"/>
      <c r="C6" s="191"/>
      <c r="D6" s="191"/>
      <c r="E6" s="191"/>
      <c r="F6" s="191"/>
      <c r="G6" s="191"/>
      <c r="H6" s="191"/>
      <c r="I6" s="192"/>
    </row>
    <row r="7" spans="1:9" ht="18" customHeight="1">
      <c r="A7" s="193" t="s">
        <v>1007</v>
      </c>
      <c r="B7" s="194"/>
      <c r="C7" s="194"/>
      <c r="D7" s="194"/>
      <c r="E7" s="194"/>
      <c r="F7" s="194"/>
      <c r="G7" s="194"/>
      <c r="H7" s="194"/>
      <c r="I7" s="195"/>
    </row>
    <row r="8" spans="1:9" ht="94.5" customHeight="1">
      <c r="A8" s="196" t="s">
        <v>1008</v>
      </c>
      <c r="B8" s="197"/>
      <c r="C8" s="197"/>
      <c r="D8" s="197"/>
      <c r="E8" s="197"/>
      <c r="F8" s="197"/>
      <c r="G8" s="197"/>
      <c r="H8" s="197"/>
      <c r="I8" s="198"/>
    </row>
    <row r="9" spans="1:9" ht="54" customHeight="1">
      <c r="A9" s="199" t="s">
        <v>1009</v>
      </c>
      <c r="B9" s="191"/>
      <c r="C9" s="191"/>
      <c r="D9" s="191"/>
      <c r="E9" s="191"/>
      <c r="F9" s="191"/>
      <c r="G9" s="191"/>
      <c r="H9" s="191"/>
      <c r="I9" s="192"/>
    </row>
    <row r="10" spans="1:9" ht="11.25" customHeight="1">
      <c r="A10" s="200"/>
      <c r="B10" s="189"/>
      <c r="C10" s="189"/>
      <c r="D10" s="189"/>
      <c r="E10" s="189"/>
      <c r="F10" s="189"/>
      <c r="G10" s="189"/>
      <c r="H10" s="189"/>
      <c r="I10" s="190"/>
    </row>
    <row r="11" spans="1:9" ht="15" customHeight="1" thickBot="1">
      <c r="A11" s="154"/>
      <c r="B11" s="201" t="s">
        <v>1010</v>
      </c>
      <c r="C11" s="202"/>
      <c r="D11" s="201" t="s">
        <v>1011</v>
      </c>
      <c r="E11" s="202"/>
      <c r="F11" s="203" t="s">
        <v>1012</v>
      </c>
      <c r="G11" s="204"/>
      <c r="H11" s="155"/>
      <c r="I11" s="156"/>
    </row>
    <row r="12" spans="1:9" ht="15" customHeight="1" thickBot="1">
      <c r="A12" s="157"/>
      <c r="B12" s="205" t="s">
        <v>1013</v>
      </c>
      <c r="C12" s="206"/>
      <c r="D12" s="205">
        <v>200</v>
      </c>
      <c r="E12" s="206"/>
      <c r="F12" s="176">
        <v>485</v>
      </c>
      <c r="G12" s="175"/>
      <c r="H12" s="158"/>
      <c r="I12" s="156"/>
    </row>
    <row r="13" spans="1:9" ht="15" customHeight="1" thickBot="1">
      <c r="A13" s="154"/>
      <c r="B13" s="205" t="s">
        <v>1014</v>
      </c>
      <c r="C13" s="206"/>
      <c r="D13" s="205">
        <v>400</v>
      </c>
      <c r="E13" s="206"/>
      <c r="F13" s="176">
        <v>960</v>
      </c>
      <c r="G13" s="175"/>
      <c r="H13" s="158"/>
      <c r="I13" s="156"/>
    </row>
    <row r="14" spans="1:9" ht="15" customHeight="1">
      <c r="A14" s="157"/>
      <c r="B14" s="172" t="s">
        <v>1015</v>
      </c>
      <c r="C14" s="173"/>
      <c r="D14" s="172">
        <v>600</v>
      </c>
      <c r="E14" s="173"/>
      <c r="F14" s="174">
        <v>1195</v>
      </c>
      <c r="G14" s="171"/>
      <c r="H14" s="159"/>
      <c r="I14" s="156"/>
    </row>
    <row r="15" spans="1:9" ht="8.25" customHeight="1">
      <c r="A15" s="207"/>
      <c r="B15" s="189"/>
      <c r="C15" s="189"/>
      <c r="D15" s="189"/>
      <c r="E15" s="189"/>
      <c r="F15" s="189"/>
      <c r="G15" s="189"/>
      <c r="H15" s="189"/>
      <c r="I15" s="190"/>
    </row>
    <row r="16" spans="1:9" ht="96" customHeight="1">
      <c r="A16" s="177" t="s">
        <v>1016</v>
      </c>
      <c r="B16" s="191"/>
      <c r="C16" s="191"/>
      <c r="D16" s="191"/>
      <c r="E16" s="191"/>
      <c r="F16" s="191"/>
      <c r="G16" s="191"/>
      <c r="H16" s="191"/>
      <c r="I16" s="192"/>
    </row>
    <row r="17" spans="1:9" ht="23.25" customHeight="1">
      <c r="A17" s="193" t="s">
        <v>1017</v>
      </c>
      <c r="B17" s="194"/>
      <c r="C17" s="194"/>
      <c r="D17" s="194"/>
      <c r="E17" s="194"/>
      <c r="F17" s="194"/>
      <c r="G17" s="194"/>
      <c r="H17" s="194"/>
      <c r="I17" s="195"/>
    </row>
    <row r="18" spans="1:9" ht="44.25" customHeight="1">
      <c r="A18" s="177" t="s">
        <v>1018</v>
      </c>
      <c r="B18" s="191"/>
      <c r="C18" s="191"/>
      <c r="D18" s="191"/>
      <c r="E18" s="191"/>
      <c r="F18" s="191"/>
      <c r="G18" s="191"/>
      <c r="H18" s="191"/>
      <c r="I18" s="192"/>
    </row>
    <row r="19" spans="1:9" ht="159" customHeight="1">
      <c r="A19" s="213" t="s">
        <v>1019</v>
      </c>
      <c r="B19" s="214"/>
      <c r="C19" s="214"/>
      <c r="D19" s="214"/>
      <c r="E19" s="214"/>
      <c r="F19" s="214"/>
      <c r="G19" s="214"/>
      <c r="H19" s="214"/>
      <c r="I19" s="215"/>
    </row>
    <row r="20" spans="1:9" ht="30" customHeight="1">
      <c r="A20" s="208" t="s">
        <v>1022</v>
      </c>
      <c r="B20" s="209"/>
      <c r="C20" s="209"/>
      <c r="D20" s="209"/>
      <c r="E20" s="209"/>
      <c r="F20" s="209"/>
      <c r="G20" s="209"/>
      <c r="H20" s="209"/>
      <c r="I20" s="210"/>
    </row>
    <row r="21" spans="1:9" ht="23.25" customHeight="1">
      <c r="A21" s="211" t="s">
        <v>1020</v>
      </c>
      <c r="B21" s="212"/>
      <c r="C21" s="162" t="s">
        <v>1021</v>
      </c>
      <c r="D21" s="163"/>
      <c r="E21" s="160"/>
      <c r="F21" s="160"/>
      <c r="G21" s="160"/>
      <c r="H21" s="160"/>
      <c r="I21" s="161"/>
    </row>
    <row r="22" ht="4.5" customHeight="1"/>
  </sheetData>
  <sheetProtection password="C79A" sheet="1" objects="1"/>
  <mergeCells count="29">
    <mergeCell ref="A20:I20"/>
    <mergeCell ref="A21:B21"/>
    <mergeCell ref="A16:I16"/>
    <mergeCell ref="A17:I17"/>
    <mergeCell ref="A18:I18"/>
    <mergeCell ref="A19:I19"/>
    <mergeCell ref="B14:C14"/>
    <mergeCell ref="D14:E14"/>
    <mergeCell ref="F14:G14"/>
    <mergeCell ref="A15:I15"/>
    <mergeCell ref="B12:C12"/>
    <mergeCell ref="D12:E12"/>
    <mergeCell ref="F12:G12"/>
    <mergeCell ref="B13:C13"/>
    <mergeCell ref="D13:E13"/>
    <mergeCell ref="F13:G13"/>
    <mergeCell ref="A10:I10"/>
    <mergeCell ref="B11:C11"/>
    <mergeCell ref="D11:E11"/>
    <mergeCell ref="F11:G11"/>
    <mergeCell ref="A6:I6"/>
    <mergeCell ref="A7:I7"/>
    <mergeCell ref="A8:I8"/>
    <mergeCell ref="A9:I9"/>
    <mergeCell ref="A5:I5"/>
    <mergeCell ref="A2:I2"/>
    <mergeCell ref="A3:B3"/>
    <mergeCell ref="C3:I3"/>
    <mergeCell ref="A4:I4"/>
  </mergeCells>
  <hyperlinks>
    <hyperlink ref="C21" r:id="rId1" tooltip="Početna stranica Financijske agencije" display="www.fina.hr"/>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4.7109375" style="3" customWidth="1"/>
    <col min="2" max="7" width="13.7109375" style="3" customWidth="1"/>
    <col min="8" max="8" width="14.7109375" style="3" customWidth="1"/>
    <col min="9" max="9" width="0.13671875" style="3" customWidth="1"/>
    <col min="10" max="16384" width="9.140625" style="3" hidden="1" customWidth="1"/>
  </cols>
  <sheetData>
    <row r="1" spans="1:9" ht="36.75" customHeight="1">
      <c r="A1" s="167" t="s">
        <v>670</v>
      </c>
      <c r="B1" s="164" t="s">
        <v>671</v>
      </c>
      <c r="C1" s="165" t="s">
        <v>34</v>
      </c>
      <c r="D1" s="165" t="s">
        <v>672</v>
      </c>
      <c r="E1" s="165" t="s">
        <v>673</v>
      </c>
      <c r="F1" s="165" t="s">
        <v>674</v>
      </c>
      <c r="G1" s="165" t="s">
        <v>100</v>
      </c>
      <c r="H1" s="88" t="s">
        <v>101</v>
      </c>
      <c r="I1" s="3"/>
    </row>
    <row r="2" spans="1:8" ht="24.75" customHeight="1">
      <c r="A2" s="220" t="s">
        <v>403</v>
      </c>
      <c r="B2" s="221"/>
      <c r="C2" s="221"/>
      <c r="D2" s="221"/>
      <c r="E2" s="221"/>
      <c r="F2" s="221"/>
      <c r="G2" s="221"/>
      <c r="H2" s="222"/>
    </row>
    <row r="3" spans="1:8" ht="16.5" customHeight="1">
      <c r="A3" s="223" t="str">
        <f>"Verzija Excel datoteke: "&amp;MID(PraviPod!G30,1,1)&amp;"."&amp;MID(PraviPod!G30,2,1)&amp;"."&amp;MID(PraviPod!G30,3,1)&amp;"."</f>
        <v>Verzija Excel datoteke: 3.0.3.</v>
      </c>
      <c r="B3" s="221"/>
      <c r="C3" s="221"/>
      <c r="D3" s="221"/>
      <c r="E3" s="221"/>
      <c r="F3" s="221"/>
      <c r="G3" s="221"/>
      <c r="H3" s="222"/>
    </row>
    <row r="4" spans="1:8" ht="45" customHeight="1">
      <c r="A4" s="224" t="s">
        <v>1342</v>
      </c>
      <c r="B4" s="225"/>
      <c r="C4" s="225"/>
      <c r="D4" s="225"/>
      <c r="E4" s="225"/>
      <c r="F4" s="225"/>
      <c r="G4" s="225"/>
      <c r="H4" s="226"/>
    </row>
    <row r="5" spans="1:8" ht="77.25" customHeight="1">
      <c r="A5" s="219" t="s">
        <v>33</v>
      </c>
      <c r="B5" s="217"/>
      <c r="C5" s="217"/>
      <c r="D5" s="217"/>
      <c r="E5" s="217"/>
      <c r="F5" s="217"/>
      <c r="G5" s="217"/>
      <c r="H5" s="218"/>
    </row>
    <row r="6" spans="1:8" ht="93.75" customHeight="1">
      <c r="A6" s="219" t="s">
        <v>389</v>
      </c>
      <c r="B6" s="217"/>
      <c r="C6" s="217"/>
      <c r="D6" s="217"/>
      <c r="E6" s="217"/>
      <c r="F6" s="217"/>
      <c r="G6" s="217"/>
      <c r="H6" s="218"/>
    </row>
    <row r="7" spans="1:8" ht="47.25" customHeight="1">
      <c r="A7" s="219" t="s">
        <v>390</v>
      </c>
      <c r="B7" s="217"/>
      <c r="C7" s="217"/>
      <c r="D7" s="217"/>
      <c r="E7" s="217"/>
      <c r="F7" s="217"/>
      <c r="G7" s="217"/>
      <c r="H7" s="218"/>
    </row>
    <row r="8" spans="1:8" ht="65.25" customHeight="1">
      <c r="A8" s="219" t="s">
        <v>1673</v>
      </c>
      <c r="B8" s="217"/>
      <c r="C8" s="217"/>
      <c r="D8" s="217"/>
      <c r="E8" s="217"/>
      <c r="F8" s="217"/>
      <c r="G8" s="217"/>
      <c r="H8" s="218"/>
    </row>
    <row r="9" spans="1:8" ht="40.5" customHeight="1">
      <c r="A9" s="219" t="s">
        <v>1674</v>
      </c>
      <c r="B9" s="217"/>
      <c r="C9" s="217"/>
      <c r="D9" s="217"/>
      <c r="E9" s="217"/>
      <c r="F9" s="217"/>
      <c r="G9" s="217"/>
      <c r="H9" s="218"/>
    </row>
    <row r="10" spans="1:8" ht="78" customHeight="1">
      <c r="A10" s="219" t="s">
        <v>32</v>
      </c>
      <c r="B10" s="217"/>
      <c r="C10" s="217"/>
      <c r="D10" s="217"/>
      <c r="E10" s="217"/>
      <c r="F10" s="217"/>
      <c r="G10" s="217"/>
      <c r="H10" s="218"/>
    </row>
    <row r="11" spans="1:8" ht="65.25" customHeight="1">
      <c r="A11" s="216" t="s">
        <v>1074</v>
      </c>
      <c r="B11" s="217"/>
      <c r="C11" s="217"/>
      <c r="D11" s="217"/>
      <c r="E11" s="217"/>
      <c r="F11" s="217"/>
      <c r="G11" s="217"/>
      <c r="H11" s="218"/>
    </row>
    <row r="12" spans="1:8" ht="68.25" customHeight="1">
      <c r="A12" s="219" t="s">
        <v>31</v>
      </c>
      <c r="B12" s="217"/>
      <c r="C12" s="217"/>
      <c r="D12" s="217"/>
      <c r="E12" s="217"/>
      <c r="F12" s="217"/>
      <c r="G12" s="217"/>
      <c r="H12" s="218"/>
    </row>
    <row r="13" spans="1:8" ht="42.75" customHeight="1">
      <c r="A13" s="219" t="s">
        <v>1675</v>
      </c>
      <c r="B13" s="217"/>
      <c r="C13" s="217"/>
      <c r="D13" s="217"/>
      <c r="E13" s="217"/>
      <c r="F13" s="217"/>
      <c r="G13" s="217"/>
      <c r="H13" s="218"/>
    </row>
    <row r="14" spans="1:8" ht="45" customHeight="1">
      <c r="A14" s="219" t="s">
        <v>1364</v>
      </c>
      <c r="B14" s="217"/>
      <c r="C14" s="217"/>
      <c r="D14" s="217"/>
      <c r="E14" s="217"/>
      <c r="F14" s="217"/>
      <c r="G14" s="217"/>
      <c r="H14" s="218"/>
    </row>
    <row r="15" spans="1:8" ht="65.25" customHeight="1">
      <c r="A15" s="219" t="s">
        <v>1676</v>
      </c>
      <c r="B15" s="217"/>
      <c r="C15" s="217"/>
      <c r="D15" s="217"/>
      <c r="E15" s="217"/>
      <c r="F15" s="217"/>
      <c r="G15" s="217"/>
      <c r="H15" s="218"/>
    </row>
    <row r="16" spans="1:8" ht="102" customHeight="1">
      <c r="A16" s="219" t="s">
        <v>1412</v>
      </c>
      <c r="B16" s="217"/>
      <c r="C16" s="217"/>
      <c r="D16" s="217"/>
      <c r="E16" s="217"/>
      <c r="F16" s="217"/>
      <c r="G16" s="217"/>
      <c r="H16" s="218"/>
    </row>
    <row r="17" spans="1:8" ht="66.75" customHeight="1">
      <c r="A17" s="219" t="s">
        <v>1410</v>
      </c>
      <c r="B17" s="217"/>
      <c r="C17" s="217"/>
      <c r="D17" s="217"/>
      <c r="E17" s="217"/>
      <c r="F17" s="217"/>
      <c r="G17" s="217"/>
      <c r="H17" s="218"/>
    </row>
    <row r="18" spans="1:8" ht="77.25" customHeight="1">
      <c r="A18" s="216" t="s">
        <v>1411</v>
      </c>
      <c r="B18" s="217"/>
      <c r="C18" s="217"/>
      <c r="D18" s="217"/>
      <c r="E18" s="217"/>
      <c r="F18" s="217"/>
      <c r="G18" s="217"/>
      <c r="H18" s="218"/>
    </row>
    <row r="19" spans="1:8" ht="93.75" customHeight="1">
      <c r="A19" s="216" t="s">
        <v>1413</v>
      </c>
      <c r="B19" s="217"/>
      <c r="C19" s="217"/>
      <c r="D19" s="217"/>
      <c r="E19" s="217"/>
      <c r="F19" s="217"/>
      <c r="G19" s="217"/>
      <c r="H19" s="218"/>
    </row>
    <row r="20" spans="1:8" ht="117.75" customHeight="1">
      <c r="A20" s="219" t="s">
        <v>1357</v>
      </c>
      <c r="B20" s="217"/>
      <c r="C20" s="217"/>
      <c r="D20" s="217"/>
      <c r="E20" s="217"/>
      <c r="F20" s="217"/>
      <c r="G20" s="217"/>
      <c r="H20" s="218"/>
    </row>
    <row r="21" spans="1:8" ht="40.5" customHeight="1">
      <c r="A21" s="219" t="s">
        <v>35</v>
      </c>
      <c r="B21" s="217"/>
      <c r="C21" s="217"/>
      <c r="D21" s="217"/>
      <c r="E21" s="217"/>
      <c r="F21" s="217"/>
      <c r="G21" s="217"/>
      <c r="H21" s="218"/>
    </row>
    <row r="22" spans="1:8" ht="80.25" customHeight="1">
      <c r="A22" s="219" t="s">
        <v>1358</v>
      </c>
      <c r="B22" s="217"/>
      <c r="C22" s="217"/>
      <c r="D22" s="217"/>
      <c r="E22" s="217"/>
      <c r="F22" s="217"/>
      <c r="G22" s="217"/>
      <c r="H22" s="218"/>
    </row>
    <row r="23" spans="1:8" ht="39" customHeight="1">
      <c r="A23" s="219" t="s">
        <v>1340</v>
      </c>
      <c r="B23" s="217"/>
      <c r="C23" s="217"/>
      <c r="D23" s="217"/>
      <c r="E23" s="217"/>
      <c r="F23" s="217"/>
      <c r="G23" s="217"/>
      <c r="H23" s="218"/>
    </row>
    <row r="24" spans="1:8" ht="43.5" customHeight="1">
      <c r="A24" s="216" t="s">
        <v>1359</v>
      </c>
      <c r="B24" s="230"/>
      <c r="C24" s="230"/>
      <c r="D24" s="230"/>
      <c r="E24" s="230"/>
      <c r="F24" s="230"/>
      <c r="G24" s="230"/>
      <c r="H24" s="231"/>
    </row>
    <row r="25" spans="1:8" ht="67.5" customHeight="1">
      <c r="A25" s="216" t="s">
        <v>1360</v>
      </c>
      <c r="B25" s="217"/>
      <c r="C25" s="217"/>
      <c r="D25" s="217"/>
      <c r="E25" s="217"/>
      <c r="F25" s="217"/>
      <c r="G25" s="217"/>
      <c r="H25" s="218"/>
    </row>
    <row r="26" spans="1:8" ht="45.75" customHeight="1">
      <c r="A26" s="227" t="s">
        <v>1341</v>
      </c>
      <c r="B26" s="228"/>
      <c r="C26" s="228"/>
      <c r="D26" s="228"/>
      <c r="E26" s="228"/>
      <c r="F26" s="228"/>
      <c r="G26" s="228"/>
      <c r="H26" s="229"/>
    </row>
    <row r="27" ht="4.5" customHeight="1"/>
    <row r="28" ht="12.75" hidden="1"/>
    <row r="29" ht="12.75" hidden="1"/>
  </sheetData>
  <sheetProtection password="C79A" sheet="1" objects="1"/>
  <mergeCells count="25">
    <mergeCell ref="A25:H25"/>
    <mergeCell ref="A26:H26"/>
    <mergeCell ref="A22:H22"/>
    <mergeCell ref="A23:H23"/>
    <mergeCell ref="A24:H24"/>
    <mergeCell ref="A20:H20"/>
    <mergeCell ref="A21:H21"/>
    <mergeCell ref="A2:H2"/>
    <mergeCell ref="A3:H3"/>
    <mergeCell ref="A4:H4"/>
    <mergeCell ref="A5:H5"/>
    <mergeCell ref="A8:H8"/>
    <mergeCell ref="A9:H9"/>
    <mergeCell ref="A10:H10"/>
    <mergeCell ref="A11:H11"/>
    <mergeCell ref="A6:H6"/>
    <mergeCell ref="A7:H7"/>
    <mergeCell ref="A13:H13"/>
    <mergeCell ref="A15:H15"/>
    <mergeCell ref="A14:H14"/>
    <mergeCell ref="A19:H19"/>
    <mergeCell ref="A12:H12"/>
    <mergeCell ref="A16:H16"/>
    <mergeCell ref="A17:H17"/>
    <mergeCell ref="A18:H18"/>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4724409448818898" right="0.4724409448818898" top="0.5905511811023623" bottom="0.7874015748031497" header="0.5905511811023623" footer="0.7874015748031497"/>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I42"/>
  <sheetViews>
    <sheetView showGridLines="0" showRowColHeaders="0" showZeros="0" tabSelected="1" workbookViewId="0" topLeftCell="A1">
      <pane ySplit="1" topLeftCell="BM2" activePane="bottomLeft" state="frozen"/>
      <selection pane="topLeft" activeCell="A1" sqref="A1"/>
      <selection pane="bottomLeft" activeCell="A4" sqref="A4:H4"/>
    </sheetView>
  </sheetViews>
  <sheetFormatPr defaultColWidth="9.140625" defaultRowHeight="0" customHeight="1" zeroHeight="1"/>
  <cols>
    <col min="1" max="1" width="15.8515625" style="5" customWidth="1"/>
    <col min="2" max="2" width="10.140625" style="5" customWidth="1"/>
    <col min="3" max="3" width="13.7109375" style="5" customWidth="1"/>
    <col min="4" max="4" width="12.28125" style="5" customWidth="1"/>
    <col min="5" max="5" width="10.28125" style="5" customWidth="1"/>
    <col min="6" max="6" width="11.8515625" style="5" customWidth="1"/>
    <col min="7" max="8" width="15.7109375" style="5" customWidth="1"/>
    <col min="9" max="9" width="0.85546875" style="5" customWidth="1"/>
    <col min="10" max="16384" width="9.140625" style="5" hidden="1" customWidth="1"/>
  </cols>
  <sheetData>
    <row r="1" spans="1:9" s="26" customFormat="1" ht="36.75" customHeight="1">
      <c r="A1" s="86" t="s">
        <v>670</v>
      </c>
      <c r="B1" s="87" t="s">
        <v>671</v>
      </c>
      <c r="C1" s="88" t="s">
        <v>34</v>
      </c>
      <c r="D1" s="88" t="s">
        <v>672</v>
      </c>
      <c r="E1" s="88" t="s">
        <v>673</v>
      </c>
      <c r="F1" s="88" t="s">
        <v>674</v>
      </c>
      <c r="G1" s="88" t="s">
        <v>100</v>
      </c>
      <c r="H1" s="88" t="s">
        <v>101</v>
      </c>
      <c r="I1" s="5"/>
    </row>
    <row r="2" spans="6:8" ht="30" customHeight="1">
      <c r="F2" s="253" t="s">
        <v>672</v>
      </c>
      <c r="G2" s="254"/>
      <c r="H2" s="254"/>
    </row>
    <row r="3" spans="2:8" ht="30" customHeight="1">
      <c r="B3" s="107"/>
      <c r="C3" s="107"/>
      <c r="E3" s="108"/>
      <c r="F3" s="108"/>
      <c r="G3" s="261" t="s">
        <v>1081</v>
      </c>
      <c r="H3" s="262"/>
    </row>
    <row r="4" spans="1:8" ht="79.5" customHeight="1">
      <c r="A4" s="255" t="str">
        <f>Podaci!C2</f>
        <v>STATISTIČKI IZVJEŠTAJ PODUZETNIKA 
za razdoblje 1. siječnja do 31. ožujka 2012.</v>
      </c>
      <c r="B4" s="256"/>
      <c r="C4" s="256"/>
      <c r="D4" s="256"/>
      <c r="E4" s="256"/>
      <c r="F4" s="256"/>
      <c r="G4" s="256"/>
      <c r="H4" s="256"/>
    </row>
    <row r="5" spans="1:8" ht="15" customHeight="1">
      <c r="A5" s="114"/>
      <c r="B5" s="114"/>
      <c r="C5" s="114"/>
      <c r="D5" s="114"/>
      <c r="E5" s="114"/>
      <c r="F5" s="114"/>
      <c r="G5" s="115"/>
      <c r="H5" s="115"/>
    </row>
    <row r="6" spans="1:8" ht="18" customHeight="1">
      <c r="A6" s="116" t="str">
        <f>IF(INT(VALUE(Podaci!B3))&gt;0,TEXT(INT(VALUE(Podaci!B3)),"00000000"),"Nije upisan")</f>
        <v>03171787</v>
      </c>
      <c r="B6" s="117"/>
      <c r="C6" s="257" t="str">
        <f>Podaci!B5</f>
        <v>Solaris d.d.</v>
      </c>
      <c r="D6" s="263"/>
      <c r="E6" s="263"/>
      <c r="F6" s="263"/>
      <c r="G6" s="263"/>
      <c r="H6" s="264"/>
    </row>
    <row r="7" spans="1:8" ht="15" customHeight="1">
      <c r="A7" s="118" t="s">
        <v>1129</v>
      </c>
      <c r="B7" s="119"/>
      <c r="C7" s="265" t="s">
        <v>657</v>
      </c>
      <c r="D7" s="266"/>
      <c r="E7" s="266"/>
      <c r="F7" s="266"/>
      <c r="G7" s="266"/>
      <c r="H7" s="266"/>
    </row>
    <row r="8" spans="1:8" ht="18" customHeight="1">
      <c r="A8" s="116" t="str">
        <f>IF(INT(VALUE(Podaci!E3))&gt;0,TEXT(INT(VALUE(Podaci!E3)),"00000000000"),"Nije upisan")</f>
        <v>26217708909</v>
      </c>
      <c r="B8" s="115"/>
      <c r="C8" s="120">
        <f>Podaci!B7</f>
        <v>22000</v>
      </c>
      <c r="D8" s="257" t="str">
        <f>Podaci!B9&amp;", "&amp;Podaci!B11</f>
        <v>Šibenik, Hotelsko naselje Solaris bb</v>
      </c>
      <c r="E8" s="258"/>
      <c r="F8" s="258"/>
      <c r="G8" s="258"/>
      <c r="H8" s="259"/>
    </row>
    <row r="9" spans="1:8" ht="15" customHeight="1">
      <c r="A9" s="118" t="s">
        <v>87</v>
      </c>
      <c r="B9" s="115"/>
      <c r="C9" s="121" t="s">
        <v>1130</v>
      </c>
      <c r="D9" s="237" t="s">
        <v>1131</v>
      </c>
      <c r="E9" s="260"/>
      <c r="F9" s="260"/>
      <c r="G9" s="260"/>
      <c r="H9" s="260"/>
    </row>
    <row r="10" spans="1:8" ht="18" customHeight="1">
      <c r="A10" s="122">
        <f>IF(ISERROR(INT(Podaci!H5)),"",Podaci!H5)</f>
        <v>5510</v>
      </c>
      <c r="B10" s="123"/>
      <c r="C10" s="120">
        <f>IF(ISERROR(INT(Podaci!H7)),"",Podaci!H7)</f>
        <v>15</v>
      </c>
      <c r="D10" s="120">
        <f>IF(ISERROR(INT(Podaci!H9)),"",Podaci!H9)</f>
        <v>444</v>
      </c>
      <c r="E10" s="123"/>
      <c r="F10" s="115"/>
      <c r="G10" s="124" t="str">
        <f>Podaci!H3</f>
        <v>2012-03</v>
      </c>
      <c r="H10" s="125"/>
    </row>
    <row r="11" spans="1:8" ht="18.75" customHeight="1">
      <c r="A11" s="121" t="s">
        <v>658</v>
      </c>
      <c r="B11" s="126"/>
      <c r="C11" s="121" t="s">
        <v>659</v>
      </c>
      <c r="D11" s="118" t="s">
        <v>660</v>
      </c>
      <c r="E11" s="127"/>
      <c r="F11" s="128"/>
      <c r="G11" s="129" t="s">
        <v>2036</v>
      </c>
      <c r="H11" s="130"/>
    </row>
    <row r="12" spans="1:8" ht="16.5" customHeight="1">
      <c r="A12" s="115"/>
      <c r="B12" s="115"/>
      <c r="C12" s="115"/>
      <c r="D12" s="115"/>
      <c r="E12" s="115"/>
      <c r="F12" s="234">
        <f>Podaci!B13</f>
        <v>85085342.30000001</v>
      </c>
      <c r="G12" s="235"/>
      <c r="H12" s="236"/>
    </row>
    <row r="13" spans="1:8" ht="15" customHeight="1">
      <c r="A13" s="131" t="s">
        <v>661</v>
      </c>
      <c r="B13" s="115"/>
      <c r="C13" s="115"/>
      <c r="D13" s="115"/>
      <c r="E13" s="115"/>
      <c r="F13" s="237" t="s">
        <v>662</v>
      </c>
      <c r="G13" s="238"/>
      <c r="H13" s="238"/>
    </row>
    <row r="14" spans="1:8" ht="4.5" customHeight="1">
      <c r="A14" s="132"/>
      <c r="B14" s="132"/>
      <c r="C14" s="132"/>
      <c r="D14" s="132"/>
      <c r="E14" s="132"/>
      <c r="F14" s="132"/>
      <c r="G14" s="132"/>
      <c r="H14" s="132"/>
    </row>
    <row r="15" spans="1:8" ht="29.25" customHeight="1">
      <c r="A15" s="232" t="s">
        <v>1133</v>
      </c>
      <c r="B15" s="232"/>
      <c r="C15" s="232"/>
      <c r="D15" s="232"/>
      <c r="E15" s="232"/>
      <c r="F15" s="133" t="s">
        <v>1082</v>
      </c>
      <c r="G15" s="133" t="s">
        <v>1299</v>
      </c>
      <c r="H15" s="133" t="s">
        <v>1142</v>
      </c>
    </row>
    <row r="16" spans="1:8" ht="18" customHeight="1">
      <c r="A16" s="239" t="s">
        <v>1296</v>
      </c>
      <c r="B16" s="239"/>
      <c r="C16" s="239"/>
      <c r="D16" s="239"/>
      <c r="E16" s="239"/>
      <c r="F16" s="134">
        <f>Podaci!F24</f>
        <v>7</v>
      </c>
      <c r="G16" s="135">
        <f>Podaci!G24</f>
        <v>519815</v>
      </c>
      <c r="H16" s="135">
        <f>Podaci!H24</f>
        <v>2231431</v>
      </c>
    </row>
    <row r="17" spans="1:8" ht="18" customHeight="1">
      <c r="A17" s="246" t="s">
        <v>1297</v>
      </c>
      <c r="B17" s="246"/>
      <c r="C17" s="246"/>
      <c r="D17" s="246"/>
      <c r="E17" s="246"/>
      <c r="F17" s="136">
        <f>Podaci!F35</f>
        <v>18</v>
      </c>
      <c r="G17" s="137">
        <f>Podaci!G35</f>
        <v>28580698</v>
      </c>
      <c r="H17" s="137">
        <f>Podaci!H35</f>
        <v>26305517</v>
      </c>
    </row>
    <row r="18" spans="1:8" ht="30" customHeight="1">
      <c r="A18" s="232" t="s">
        <v>1133</v>
      </c>
      <c r="B18" s="232"/>
      <c r="C18" s="232"/>
      <c r="D18" s="232"/>
      <c r="E18" s="232"/>
      <c r="F18" s="133" t="s">
        <v>1082</v>
      </c>
      <c r="G18" s="133" t="s">
        <v>1037</v>
      </c>
      <c r="H18" s="133" t="s">
        <v>669</v>
      </c>
    </row>
    <row r="19" spans="1:8" ht="18" customHeight="1">
      <c r="A19" s="239" t="s">
        <v>1298</v>
      </c>
      <c r="B19" s="239"/>
      <c r="C19" s="239"/>
      <c r="D19" s="239"/>
      <c r="E19" s="239"/>
      <c r="F19" s="134">
        <f>Podaci!F39</f>
        <v>21</v>
      </c>
      <c r="G19" s="135">
        <f>Podaci!G39</f>
        <v>3761889</v>
      </c>
      <c r="H19" s="135">
        <f>Podaci!H39</f>
        <v>3292502</v>
      </c>
    </row>
    <row r="20" spans="1:8" ht="18" customHeight="1">
      <c r="A20" s="233" t="str">
        <f>Podaci!A45</f>
        <v>Potraživanja od kupaca</v>
      </c>
      <c r="B20" s="233"/>
      <c r="C20" s="233"/>
      <c r="D20" s="233"/>
      <c r="E20" s="233"/>
      <c r="F20" s="138">
        <f>Podaci!F45</f>
        <v>27</v>
      </c>
      <c r="G20" s="139">
        <f>Podaci!G45</f>
        <v>8221259</v>
      </c>
      <c r="H20" s="139">
        <f>Podaci!H45</f>
        <v>9868534</v>
      </c>
    </row>
    <row r="21" spans="1:8" ht="18" customHeight="1">
      <c r="A21" s="246" t="str">
        <f>Podaci!A46</f>
        <v>Obveze prema dobavljačima</v>
      </c>
      <c r="B21" s="246"/>
      <c r="C21" s="246"/>
      <c r="D21" s="246"/>
      <c r="E21" s="246"/>
      <c r="F21" s="136">
        <f>Podaci!F46</f>
        <v>28</v>
      </c>
      <c r="G21" s="137">
        <f>Podaci!G46</f>
        <v>37156636</v>
      </c>
      <c r="H21" s="137">
        <f>Podaci!H46</f>
        <v>34778402</v>
      </c>
    </row>
    <row r="22" spans="1:8" ht="30" customHeight="1">
      <c r="A22" s="232" t="s">
        <v>1133</v>
      </c>
      <c r="B22" s="232"/>
      <c r="C22" s="232"/>
      <c r="D22" s="232"/>
      <c r="E22" s="232"/>
      <c r="F22" s="133" t="s">
        <v>1082</v>
      </c>
      <c r="G22" s="133" t="s">
        <v>1299</v>
      </c>
      <c r="H22" s="133" t="s">
        <v>1142</v>
      </c>
    </row>
    <row r="23" spans="1:8" ht="18" customHeight="1">
      <c r="A23" s="239" t="str">
        <f>Podaci!A48</f>
        <v>Broj mjeseci poslovanja</v>
      </c>
      <c r="B23" s="239"/>
      <c r="C23" s="239"/>
      <c r="D23" s="239"/>
      <c r="E23" s="239"/>
      <c r="F23" s="134">
        <f>Podaci!F48</f>
        <v>29</v>
      </c>
      <c r="G23" s="135">
        <f>Podaci!G48</f>
        <v>3</v>
      </c>
      <c r="H23" s="135">
        <f>Podaci!H48</f>
        <v>3</v>
      </c>
    </row>
    <row r="24" spans="1:8" ht="18" customHeight="1">
      <c r="A24" s="233" t="str">
        <f>Podaci!A49</f>
        <v>Oznaka veličine poduzetnika</v>
      </c>
      <c r="B24" s="233"/>
      <c r="C24" s="233"/>
      <c r="D24" s="233"/>
      <c r="E24" s="233"/>
      <c r="F24" s="138">
        <f>Podaci!F49</f>
        <v>30</v>
      </c>
      <c r="G24" s="139">
        <f>Podaci!G49</f>
        <v>0</v>
      </c>
      <c r="H24" s="139">
        <f>Podaci!H49</f>
        <v>3</v>
      </c>
    </row>
    <row r="25" spans="1:8" ht="18" customHeight="1">
      <c r="A25" s="233" t="str">
        <f>Podaci!A50</f>
        <v>Oznaka vlasništva</v>
      </c>
      <c r="B25" s="233"/>
      <c r="C25" s="233"/>
      <c r="D25" s="233"/>
      <c r="E25" s="233"/>
      <c r="F25" s="138">
        <f>Podaci!F50</f>
        <v>31</v>
      </c>
      <c r="G25" s="139">
        <f>Podaci!G50</f>
        <v>0</v>
      </c>
      <c r="H25" s="139">
        <f>Podaci!H50</f>
        <v>41</v>
      </c>
    </row>
    <row r="26" spans="1:8" ht="18" customHeight="1">
      <c r="A26" s="233" t="str">
        <f>Podaci!A52</f>
        <v>Prosječan broj zaposlenih na temelju sati rada (puni broj)</v>
      </c>
      <c r="B26" s="233"/>
      <c r="C26" s="233"/>
      <c r="D26" s="233"/>
      <c r="E26" s="233"/>
      <c r="F26" s="138">
        <f>Podaci!F52</f>
        <v>33</v>
      </c>
      <c r="G26" s="139">
        <f>Podaci!G52</f>
        <v>197</v>
      </c>
      <c r="H26" s="139">
        <f>Podaci!H52</f>
        <v>205</v>
      </c>
    </row>
    <row r="27" spans="1:8" ht="34.5" customHeight="1">
      <c r="A27" s="246" t="str">
        <f>Podaci!A57</f>
        <v>Vrijednost ostvarenih investicija u dugotrajnu imovinu 
(AOP 39 + 40 + 41 + 42 + 44 + 45)</v>
      </c>
      <c r="B27" s="246"/>
      <c r="C27" s="246"/>
      <c r="D27" s="246"/>
      <c r="E27" s="246"/>
      <c r="F27" s="136">
        <f>Podaci!F57</f>
        <v>38</v>
      </c>
      <c r="G27" s="137">
        <f>Podaci!G57</f>
        <v>9313984</v>
      </c>
      <c r="H27" s="137">
        <f>Podaci!H57</f>
        <v>2709357</v>
      </c>
    </row>
    <row r="28" spans="1:8" ht="4.5" customHeight="1">
      <c r="A28" s="140"/>
      <c r="B28" s="141"/>
      <c r="C28" s="141"/>
      <c r="D28" s="141"/>
      <c r="E28" s="141"/>
      <c r="F28" s="141"/>
      <c r="G28" s="142"/>
      <c r="H28" s="142"/>
    </row>
    <row r="29" spans="1:8" ht="16.5" customHeight="1">
      <c r="A29" s="243" t="s">
        <v>1140</v>
      </c>
      <c r="B29" s="244"/>
      <c r="C29" s="244"/>
      <c r="D29" s="245"/>
      <c r="E29" s="240" t="str">
        <f>Podaci!F66</f>
        <v>Goran Zrilić, predsjednik uprave</v>
      </c>
      <c r="F29" s="241"/>
      <c r="G29" s="241"/>
      <c r="H29" s="242"/>
    </row>
    <row r="30" spans="1:8" ht="6.75" customHeight="1">
      <c r="A30" s="143"/>
      <c r="B30" s="144"/>
      <c r="C30" s="144"/>
      <c r="D30" s="144"/>
      <c r="E30" s="145"/>
      <c r="F30" s="145"/>
      <c r="G30" s="145"/>
      <c r="H30" s="146"/>
    </row>
    <row r="31" spans="1:8" ht="16.5" customHeight="1">
      <c r="A31" s="243" t="s">
        <v>1134</v>
      </c>
      <c r="B31" s="244"/>
      <c r="C31" s="244"/>
      <c r="D31" s="245"/>
      <c r="E31" s="240" t="str">
        <f>Podaci!F68</f>
        <v>Roko Antonina</v>
      </c>
      <c r="F31" s="241"/>
      <c r="G31" s="241"/>
      <c r="H31" s="242"/>
    </row>
    <row r="32" spans="1:8" ht="6.75" customHeight="1">
      <c r="A32" s="147"/>
      <c r="B32" s="148"/>
      <c r="C32" s="148"/>
      <c r="D32" s="148"/>
      <c r="E32" s="145"/>
      <c r="F32" s="145"/>
      <c r="G32" s="145"/>
      <c r="H32" s="146"/>
    </row>
    <row r="33" spans="1:8" ht="16.5" customHeight="1">
      <c r="A33" s="149" t="str">
        <f>Podaci!F70</f>
        <v>022/361048</v>
      </c>
      <c r="B33" s="150"/>
      <c r="C33" s="149" t="str">
        <f>Podaci!F72</f>
        <v>022/361801</v>
      </c>
      <c r="D33" s="151"/>
      <c r="E33" s="240" t="str">
        <f>Podaci!F74</f>
        <v>roko.antonina@solaris.hr</v>
      </c>
      <c r="F33" s="241"/>
      <c r="G33" s="241"/>
      <c r="H33" s="242"/>
    </row>
    <row r="34" spans="1:8" ht="12" customHeight="1">
      <c r="A34" s="121" t="s">
        <v>663</v>
      </c>
      <c r="B34" s="144"/>
      <c r="C34" s="121" t="s">
        <v>664</v>
      </c>
      <c r="D34" s="144"/>
      <c r="E34" s="249" t="s">
        <v>665</v>
      </c>
      <c r="F34" s="250"/>
      <c r="G34" s="250"/>
      <c r="H34" s="250"/>
    </row>
    <row r="35" spans="1:8" ht="53.25" customHeight="1">
      <c r="A35" s="115"/>
      <c r="B35" s="115"/>
      <c r="C35" s="115"/>
      <c r="D35" s="115"/>
      <c r="E35" s="115"/>
      <c r="F35" s="115"/>
      <c r="G35" s="115"/>
      <c r="H35" s="115"/>
    </row>
    <row r="36" spans="1:8" ht="21.75" customHeight="1">
      <c r="A36" s="237" t="s">
        <v>666</v>
      </c>
      <c r="B36" s="237"/>
      <c r="C36" s="237"/>
      <c r="D36" s="237"/>
      <c r="E36" s="128"/>
      <c r="F36" s="251" t="s">
        <v>667</v>
      </c>
      <c r="G36" s="251"/>
      <c r="H36" s="251"/>
    </row>
    <row r="37" spans="1:8" ht="12.75">
      <c r="A37" s="115"/>
      <c r="B37" s="115"/>
      <c r="C37" s="115"/>
      <c r="D37" s="115"/>
      <c r="E37" s="115"/>
      <c r="F37" s="115"/>
      <c r="G37" s="115"/>
      <c r="H37" s="115"/>
    </row>
    <row r="38" spans="1:8" ht="12.75">
      <c r="A38" s="115"/>
      <c r="B38" s="115"/>
      <c r="C38" s="115"/>
      <c r="D38" s="115"/>
      <c r="E38" s="152" t="s">
        <v>668</v>
      </c>
      <c r="F38" s="115"/>
      <c r="G38" s="115"/>
      <c r="H38" s="115"/>
    </row>
    <row r="39" spans="1:8" ht="12.75">
      <c r="A39" s="115"/>
      <c r="B39" s="115"/>
      <c r="C39" s="115"/>
      <c r="D39" s="115"/>
      <c r="E39" s="115"/>
      <c r="F39" s="115"/>
      <c r="G39" s="115"/>
      <c r="H39" s="115"/>
    </row>
    <row r="40" spans="1:8" ht="19.5" customHeight="1">
      <c r="A40" s="115"/>
      <c r="B40" s="115"/>
      <c r="C40" s="115"/>
      <c r="D40" s="115"/>
      <c r="E40" s="115"/>
      <c r="F40" s="115"/>
      <c r="G40" s="247" t="s">
        <v>1135</v>
      </c>
      <c r="H40" s="252"/>
    </row>
    <row r="41" spans="1:8" ht="19.5" customHeight="1">
      <c r="A41" s="115"/>
      <c r="B41" s="115"/>
      <c r="C41" s="115"/>
      <c r="D41" s="115"/>
      <c r="E41" s="115"/>
      <c r="F41" s="115"/>
      <c r="G41" s="153"/>
      <c r="H41" s="153"/>
    </row>
    <row r="42" spans="1:8" ht="12.75">
      <c r="A42" s="115"/>
      <c r="B42" s="115"/>
      <c r="C42" s="115"/>
      <c r="D42" s="115"/>
      <c r="E42" s="115"/>
      <c r="F42" s="115"/>
      <c r="G42" s="247" t="s">
        <v>2037</v>
      </c>
      <c r="H42" s="248"/>
    </row>
    <row r="43" ht="3" customHeight="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sheetData>
  <sheetProtection password="C79A" sheet="1" objects="1"/>
  <mergeCells count="32">
    <mergeCell ref="E31:H31"/>
    <mergeCell ref="F2:H2"/>
    <mergeCell ref="A4:H4"/>
    <mergeCell ref="D8:H8"/>
    <mergeCell ref="D9:H9"/>
    <mergeCell ref="G3:H3"/>
    <mergeCell ref="C6:H6"/>
    <mergeCell ref="C7:H7"/>
    <mergeCell ref="A25:E25"/>
    <mergeCell ref="A29:D29"/>
    <mergeCell ref="G42:H42"/>
    <mergeCell ref="E33:H33"/>
    <mergeCell ref="E34:H34"/>
    <mergeCell ref="A36:D36"/>
    <mergeCell ref="F36:H36"/>
    <mergeCell ref="G40:H40"/>
    <mergeCell ref="E29:H29"/>
    <mergeCell ref="A31:D31"/>
    <mergeCell ref="A17:E17"/>
    <mergeCell ref="A26:E26"/>
    <mergeCell ref="A27:E27"/>
    <mergeCell ref="A19:E19"/>
    <mergeCell ref="A20:E20"/>
    <mergeCell ref="A21:E21"/>
    <mergeCell ref="A23:E23"/>
    <mergeCell ref="A18:E18"/>
    <mergeCell ref="A22:E22"/>
    <mergeCell ref="A24:E24"/>
    <mergeCell ref="F12:H12"/>
    <mergeCell ref="F13:H13"/>
    <mergeCell ref="A15:E15"/>
    <mergeCell ref="A16:E16"/>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5905511811023623" right="0.5905511811023623" top="0.7874015748031497" bottom="0.7874015748031497" header="0.5905511811023623" footer="0.5905511811023623"/>
  <pageSetup fitToHeight="1" fitToWidth="1" horizontalDpi="1200" verticalDpi="1200"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Sheet2"/>
  <dimension ref="A1:S631"/>
  <sheetViews>
    <sheetView showGridLines="0" showRowColHeaders="0" workbookViewId="0" topLeftCell="A1">
      <pane ySplit="1" topLeftCell="BM2" activePane="bottomLeft" state="frozen"/>
      <selection pane="topLeft" activeCell="A1" sqref="A1"/>
      <selection pane="bottomLeft" activeCell="G57" sqref="G57"/>
    </sheetView>
  </sheetViews>
  <sheetFormatPr defaultColWidth="9.140625" defaultRowHeight="12.75" zeroHeight="1"/>
  <cols>
    <col min="1" max="1" width="15.140625" style="25" customWidth="1"/>
    <col min="2" max="5" width="12.7109375" style="25" customWidth="1"/>
    <col min="6" max="6" width="10.28125" style="25" customWidth="1"/>
    <col min="7" max="8" width="16.7109375" style="25" customWidth="1"/>
    <col min="9" max="9" width="2.28125" style="25" customWidth="1"/>
    <col min="10" max="10" width="5.00390625" style="35" hidden="1" customWidth="1"/>
    <col min="11" max="11" width="4.00390625" style="36" hidden="1" customWidth="1"/>
    <col min="12" max="12" width="25.140625" style="25" hidden="1" customWidth="1"/>
    <col min="13" max="13" width="3.00390625" style="25" hidden="1" customWidth="1"/>
    <col min="14" max="16384" width="9.140625" style="25" hidden="1" customWidth="1"/>
  </cols>
  <sheetData>
    <row r="1" spans="1:10" s="26" customFormat="1" ht="36.75" customHeight="1">
      <c r="A1" s="86" t="s">
        <v>670</v>
      </c>
      <c r="B1" s="87" t="s">
        <v>671</v>
      </c>
      <c r="C1" s="88" t="s">
        <v>34</v>
      </c>
      <c r="D1" s="88" t="s">
        <v>672</v>
      </c>
      <c r="E1" s="88" t="s">
        <v>673</v>
      </c>
      <c r="F1" s="88" t="s">
        <v>674</v>
      </c>
      <c r="G1" s="88" t="s">
        <v>100</v>
      </c>
      <c r="H1" s="88" t="s">
        <v>101</v>
      </c>
      <c r="I1" s="25"/>
      <c r="J1" s="5"/>
    </row>
    <row r="2" spans="1:11" s="28" customFormat="1" ht="63" customHeight="1">
      <c r="A2" s="27"/>
      <c r="B2" s="27"/>
      <c r="C2" s="271" t="str">
        <f>"STATISTIČKI IZVJEŠTAJ PODUZETNIKA 
"&amp;IF(H3="","za razdoblje ________________",LOOKUP(H3,O17:O22,P17:P22))</f>
        <v>STATISTIČKI IZVJEŠTAJ PODUZETNIKA 
za razdoblje 1. siječnja do 31. ožujka 2012.</v>
      </c>
      <c r="D2" s="272"/>
      <c r="E2" s="272"/>
      <c r="F2" s="272"/>
      <c r="G2" s="272"/>
      <c r="H2" s="272"/>
      <c r="J2" s="29"/>
      <c r="K2" s="30"/>
    </row>
    <row r="3" spans="1:8" ht="18" customHeight="1">
      <c r="A3" s="31" t="s">
        <v>1136</v>
      </c>
      <c r="B3" s="273">
        <v>3171787</v>
      </c>
      <c r="C3" s="274"/>
      <c r="D3" s="32" t="s">
        <v>99</v>
      </c>
      <c r="E3" s="267">
        <v>26217708909</v>
      </c>
      <c r="F3" s="268"/>
      <c r="G3" s="33" t="s">
        <v>2020</v>
      </c>
      <c r="H3" s="34" t="s">
        <v>25</v>
      </c>
    </row>
    <row r="4" spans="1:11" s="40" customFormat="1" ht="4.5" customHeight="1">
      <c r="A4" s="37"/>
      <c r="B4" s="38"/>
      <c r="C4" s="38"/>
      <c r="D4" s="39"/>
      <c r="G4" s="41"/>
      <c r="H4" s="42"/>
      <c r="J4" s="43"/>
      <c r="K4" s="44"/>
    </row>
    <row r="5" spans="1:8" ht="18" customHeight="1">
      <c r="A5" s="45" t="s">
        <v>1137</v>
      </c>
      <c r="B5" s="295" t="s">
        <v>116</v>
      </c>
      <c r="C5" s="296"/>
      <c r="D5" s="296"/>
      <c r="E5" s="296"/>
      <c r="F5" s="297"/>
      <c r="G5" s="33" t="s">
        <v>1147</v>
      </c>
      <c r="H5" s="46">
        <v>5510</v>
      </c>
    </row>
    <row r="6" spans="1:11" s="40" customFormat="1" ht="4.5" customHeight="1">
      <c r="A6" s="37"/>
      <c r="B6" s="47"/>
      <c r="C6" s="47"/>
      <c r="D6" s="39"/>
      <c r="G6" s="41"/>
      <c r="H6" s="42"/>
      <c r="J6" s="43"/>
      <c r="K6" s="44"/>
    </row>
    <row r="7" spans="1:8" ht="18" customHeight="1">
      <c r="A7" s="45" t="s">
        <v>1128</v>
      </c>
      <c r="B7" s="48">
        <v>22000</v>
      </c>
      <c r="C7" s="306" t="str">
        <f>IF(H9&lt;&gt;"","Općina/grad: "&amp;LOOKUP(H9,K17:K572,L17:L572),"")</f>
        <v>Općina/grad: ŠIBENIK</v>
      </c>
      <c r="D7" s="307"/>
      <c r="E7" s="307"/>
      <c r="F7" s="307"/>
      <c r="G7" s="33" t="s">
        <v>1148</v>
      </c>
      <c r="H7" s="49">
        <f>IF(H9&lt;&gt;"",LOOKUP(H9,K17:K572,M17:M572),"")</f>
        <v>15</v>
      </c>
    </row>
    <row r="8" spans="1:11" s="40" customFormat="1" ht="4.5" customHeight="1">
      <c r="A8" s="37"/>
      <c r="B8" s="50"/>
      <c r="C8" s="50"/>
      <c r="D8" s="39"/>
      <c r="G8" s="41"/>
      <c r="H8" s="51"/>
      <c r="J8" s="43"/>
      <c r="K8" s="44"/>
    </row>
    <row r="9" spans="1:8" ht="18" customHeight="1">
      <c r="A9" s="45" t="s">
        <v>1145</v>
      </c>
      <c r="B9" s="298" t="s">
        <v>117</v>
      </c>
      <c r="C9" s="299"/>
      <c r="D9" s="300"/>
      <c r="G9" s="33" t="s">
        <v>1149</v>
      </c>
      <c r="H9" s="52">
        <v>444</v>
      </c>
    </row>
    <row r="10" spans="1:15" s="40" customFormat="1" ht="4.5" customHeight="1">
      <c r="A10" s="37"/>
      <c r="B10" s="38"/>
      <c r="C10" s="38"/>
      <c r="D10" s="39"/>
      <c r="G10" s="39"/>
      <c r="H10" s="39"/>
      <c r="J10" s="43"/>
      <c r="K10" s="44"/>
      <c r="O10" s="25"/>
    </row>
    <row r="11" spans="1:15" ht="18" customHeight="1">
      <c r="A11" s="45" t="s">
        <v>1146</v>
      </c>
      <c r="B11" s="295" t="s">
        <v>118</v>
      </c>
      <c r="C11" s="296"/>
      <c r="D11" s="296"/>
      <c r="E11" s="297"/>
      <c r="G11" s="53"/>
      <c r="H11" s="54" t="str">
        <f>"Verzija Excel datoteke: "&amp;MID(PraviPod!G30,1,1)&amp;"."&amp;MID(PraviPod!G30,2,1)&amp;"."&amp;MID(PraviPod!G30,3,1)&amp;"."</f>
        <v>Verzija Excel datoteke: 3.0.3.</v>
      </c>
      <c r="O11" s="55"/>
    </row>
    <row r="12" spans="1:15" s="55" customFormat="1" ht="4.5" customHeight="1" thickBot="1">
      <c r="A12" s="37"/>
      <c r="B12" s="38"/>
      <c r="C12" s="38"/>
      <c r="D12" s="39"/>
      <c r="G12" s="56"/>
      <c r="H12" s="56"/>
      <c r="J12" s="57"/>
      <c r="K12" s="58"/>
      <c r="O12" s="25"/>
    </row>
    <row r="13" spans="1:8" ht="18" customHeight="1">
      <c r="A13" s="45" t="s">
        <v>1132</v>
      </c>
      <c r="B13" s="308">
        <f>SUM(PraviPod!F2:F46)</f>
        <v>85085342.30000001</v>
      </c>
      <c r="C13" s="309"/>
      <c r="D13" s="310"/>
      <c r="G13" s="275" t="s">
        <v>1138</v>
      </c>
      <c r="H13" s="276"/>
    </row>
    <row r="14" spans="1:8" ht="4.5" customHeight="1">
      <c r="A14" s="56"/>
      <c r="B14" s="59"/>
      <c r="C14" s="60"/>
      <c r="D14" s="39"/>
      <c r="G14" s="277"/>
      <c r="H14" s="278"/>
    </row>
    <row r="15" spans="1:8" ht="18" customHeight="1" thickBot="1">
      <c r="A15" s="45" t="s">
        <v>1139</v>
      </c>
      <c r="B15" s="301" t="str">
        <f>IF(OR(Kontrole!B4="Nije zadovoljena",Kontrole!B5="Nije zadovoljena",Kontrole!B6="Nije zadovoljena",Kontrole!B7="Nije zadovoljena",Kontrole!B8="Nije zadovoljena",Kontrole!B9="Nije zadovoljena",Kontrole!B11="Nije zadovoljena"),"Nisu zadovoljene osnovne kontrole!!!",IF(OR(Kontrole!B14="Nije zadovoljena",Kontrole!B15="Nije zadovoljena",Kontrole!B16="Nije zadovoljena",Kontrole!B17="Nije zadovoljena",Kontrole!B18="Nije zadovoljena",Kontrole!B19="Nije zadovoljena"),"Kontrole zadovoljene, postoje neka upozorenja","Sve su kontrole zadovoljene"))</f>
        <v>Kontrole zadovoljene, postoje neka upozorenja</v>
      </c>
      <c r="C15" s="302"/>
      <c r="D15" s="302"/>
      <c r="E15" s="303"/>
      <c r="G15" s="279"/>
      <c r="H15" s="280"/>
    </row>
    <row r="16" spans="1:8" ht="28.5" customHeight="1">
      <c r="A16" s="304" t="str">
        <f>IF(H5&lt;&gt;"","Djelatnost: "&amp;LOOKUP(INT(VALUE(H5)),Sifre!D4:D618,Sifre!E4:E618),"Djelatnost nije upisana")</f>
        <v>Djelatnost: Hoteli i sličan smještaj</v>
      </c>
      <c r="B16" s="305"/>
      <c r="C16" s="305"/>
      <c r="D16" s="305"/>
      <c r="E16" s="305"/>
      <c r="F16" s="305"/>
      <c r="G16" s="61"/>
      <c r="H16" s="54" t="s">
        <v>1057</v>
      </c>
    </row>
    <row r="17" spans="1:19" ht="24.75" customHeight="1">
      <c r="A17" s="284" t="s">
        <v>1035</v>
      </c>
      <c r="B17" s="284"/>
      <c r="C17" s="284"/>
      <c r="D17" s="285"/>
      <c r="E17" s="285"/>
      <c r="F17" s="62" t="s">
        <v>1098</v>
      </c>
      <c r="G17" s="63" t="s">
        <v>98</v>
      </c>
      <c r="H17" s="63" t="s">
        <v>1142</v>
      </c>
      <c r="J17" s="64">
        <v>111</v>
      </c>
      <c r="K17" s="64">
        <v>1</v>
      </c>
      <c r="L17" s="65" t="s">
        <v>1875</v>
      </c>
      <c r="M17" s="64">
        <v>16</v>
      </c>
      <c r="O17" s="40" t="s">
        <v>1174</v>
      </c>
      <c r="P17" s="26" t="s">
        <v>1177</v>
      </c>
      <c r="Q17" s="40"/>
      <c r="R17" s="40"/>
      <c r="S17" s="40"/>
    </row>
    <row r="18" spans="1:16" ht="16.5" customHeight="1">
      <c r="A18" s="286" t="s">
        <v>1152</v>
      </c>
      <c r="B18" s="286"/>
      <c r="C18" s="286"/>
      <c r="D18" s="287"/>
      <c r="E18" s="287"/>
      <c r="F18" s="66">
        <v>1</v>
      </c>
      <c r="G18" s="67">
        <v>95627</v>
      </c>
      <c r="H18" s="67">
        <v>1319070</v>
      </c>
      <c r="J18" s="64">
        <v>112</v>
      </c>
      <c r="K18" s="64">
        <v>2</v>
      </c>
      <c r="L18" s="65" t="s">
        <v>361</v>
      </c>
      <c r="M18" s="64">
        <v>14</v>
      </c>
      <c r="O18" s="25" t="s">
        <v>1175</v>
      </c>
      <c r="P18" s="26" t="s">
        <v>1178</v>
      </c>
    </row>
    <row r="19" spans="1:19" ht="16.5" customHeight="1">
      <c r="A19" s="269" t="s">
        <v>1153</v>
      </c>
      <c r="B19" s="269"/>
      <c r="C19" s="269"/>
      <c r="D19" s="270"/>
      <c r="E19" s="270"/>
      <c r="F19" s="68">
        <v>2</v>
      </c>
      <c r="G19" s="69">
        <v>0</v>
      </c>
      <c r="H19" s="69">
        <v>33105</v>
      </c>
      <c r="J19" s="64">
        <v>113</v>
      </c>
      <c r="K19" s="64">
        <v>3</v>
      </c>
      <c r="L19" s="65" t="s">
        <v>1876</v>
      </c>
      <c r="M19" s="64">
        <v>16</v>
      </c>
      <c r="O19" s="40" t="s">
        <v>1176</v>
      </c>
      <c r="P19" s="26" t="s">
        <v>1179</v>
      </c>
      <c r="Q19" s="40"/>
      <c r="R19" s="40"/>
      <c r="S19" s="40"/>
    </row>
    <row r="20" spans="1:16" ht="16.5" customHeight="1">
      <c r="A20" s="269" t="s">
        <v>1154</v>
      </c>
      <c r="B20" s="269"/>
      <c r="C20" s="269"/>
      <c r="D20" s="270"/>
      <c r="E20" s="270"/>
      <c r="F20" s="68">
        <v>3</v>
      </c>
      <c r="G20" s="69">
        <v>0</v>
      </c>
      <c r="H20" s="69">
        <v>0</v>
      </c>
      <c r="J20" s="64">
        <v>114</v>
      </c>
      <c r="K20" s="64">
        <v>4</v>
      </c>
      <c r="L20" s="65" t="s">
        <v>605</v>
      </c>
      <c r="M20" s="64">
        <v>8</v>
      </c>
      <c r="O20" s="40" t="s">
        <v>25</v>
      </c>
      <c r="P20" s="26" t="s">
        <v>26</v>
      </c>
    </row>
    <row r="21" spans="1:19" ht="16.5" customHeight="1">
      <c r="A21" s="269" t="s">
        <v>1155</v>
      </c>
      <c r="B21" s="269"/>
      <c r="C21" s="269"/>
      <c r="D21" s="269"/>
      <c r="E21" s="270"/>
      <c r="F21" s="68">
        <v>4</v>
      </c>
      <c r="G21" s="69">
        <v>0</v>
      </c>
      <c r="H21" s="69">
        <v>0</v>
      </c>
      <c r="J21" s="64">
        <v>115</v>
      </c>
      <c r="K21" s="64">
        <v>5</v>
      </c>
      <c r="L21" s="65" t="s">
        <v>1282</v>
      </c>
      <c r="M21" s="64">
        <v>18</v>
      </c>
      <c r="O21" s="25" t="s">
        <v>27</v>
      </c>
      <c r="P21" s="26" t="s">
        <v>28</v>
      </c>
      <c r="Q21" s="40"/>
      <c r="R21" s="40"/>
      <c r="S21" s="40"/>
    </row>
    <row r="22" spans="1:16" ht="16.5" customHeight="1">
      <c r="A22" s="269" t="s">
        <v>1156</v>
      </c>
      <c r="B22" s="269"/>
      <c r="C22" s="269"/>
      <c r="D22" s="270"/>
      <c r="E22" s="270"/>
      <c r="F22" s="68">
        <v>5</v>
      </c>
      <c r="G22" s="69">
        <v>7407</v>
      </c>
      <c r="H22" s="69">
        <v>167660</v>
      </c>
      <c r="J22" s="64">
        <v>116</v>
      </c>
      <c r="K22" s="64">
        <v>6</v>
      </c>
      <c r="L22" s="65" t="s">
        <v>1283</v>
      </c>
      <c r="M22" s="64">
        <v>18</v>
      </c>
      <c r="O22" s="40" t="s">
        <v>29</v>
      </c>
      <c r="P22" s="26" t="s">
        <v>30</v>
      </c>
    </row>
    <row r="23" spans="1:13" ht="16.5" customHeight="1">
      <c r="A23" s="269" t="s">
        <v>1157</v>
      </c>
      <c r="B23" s="269"/>
      <c r="C23" s="269"/>
      <c r="D23" s="270"/>
      <c r="E23" s="270"/>
      <c r="F23" s="68">
        <v>6</v>
      </c>
      <c r="G23" s="69">
        <v>416781</v>
      </c>
      <c r="H23" s="69">
        <v>711596</v>
      </c>
      <c r="J23" s="64">
        <v>119</v>
      </c>
      <c r="K23" s="64">
        <v>7</v>
      </c>
      <c r="L23" s="65" t="s">
        <v>503</v>
      </c>
      <c r="M23" s="64">
        <v>4</v>
      </c>
    </row>
    <row r="24" spans="1:13" ht="16.5" customHeight="1">
      <c r="A24" s="290" t="s">
        <v>536</v>
      </c>
      <c r="B24" s="290"/>
      <c r="C24" s="290"/>
      <c r="D24" s="270"/>
      <c r="E24" s="270"/>
      <c r="F24" s="70">
        <v>7</v>
      </c>
      <c r="G24" s="71">
        <f>SUM(G18:G23)</f>
        <v>519815</v>
      </c>
      <c r="H24" s="71">
        <f>SUM(H18:H23)</f>
        <v>2231431</v>
      </c>
      <c r="J24" s="64">
        <v>121</v>
      </c>
      <c r="K24" s="64">
        <v>8</v>
      </c>
      <c r="L24" s="65" t="s">
        <v>606</v>
      </c>
      <c r="M24" s="64">
        <v>8</v>
      </c>
    </row>
    <row r="25" spans="1:13" ht="16.5" customHeight="1">
      <c r="A25" s="269" t="s">
        <v>1158</v>
      </c>
      <c r="B25" s="269"/>
      <c r="C25" s="269"/>
      <c r="D25" s="270"/>
      <c r="E25" s="270"/>
      <c r="F25" s="68">
        <v>8</v>
      </c>
      <c r="G25" s="69">
        <v>1468876</v>
      </c>
      <c r="H25" s="69">
        <v>1281909</v>
      </c>
      <c r="J25" s="64">
        <v>122</v>
      </c>
      <c r="K25" s="64">
        <v>9</v>
      </c>
      <c r="L25" s="65" t="s">
        <v>1904</v>
      </c>
      <c r="M25" s="64">
        <v>17</v>
      </c>
    </row>
    <row r="26" spans="1:13" ht="16.5" customHeight="1">
      <c r="A26" s="269" t="s">
        <v>1159</v>
      </c>
      <c r="B26" s="269"/>
      <c r="C26" s="269"/>
      <c r="D26" s="270"/>
      <c r="E26" s="270"/>
      <c r="F26" s="68">
        <v>9</v>
      </c>
      <c r="G26" s="69">
        <v>0</v>
      </c>
      <c r="H26" s="69">
        <v>0</v>
      </c>
      <c r="J26" s="64">
        <v>123</v>
      </c>
      <c r="K26" s="64">
        <v>10</v>
      </c>
      <c r="L26" s="65" t="s">
        <v>1490</v>
      </c>
      <c r="M26" s="64">
        <v>12</v>
      </c>
    </row>
    <row r="27" spans="1:13" ht="16.5" customHeight="1">
      <c r="A27" s="269" t="s">
        <v>1160</v>
      </c>
      <c r="B27" s="269"/>
      <c r="C27" s="269"/>
      <c r="D27" s="270"/>
      <c r="E27" s="270"/>
      <c r="F27" s="68">
        <v>10</v>
      </c>
      <c r="G27" s="69">
        <v>726179</v>
      </c>
      <c r="H27" s="69">
        <v>655383</v>
      </c>
      <c r="J27" s="64">
        <v>124</v>
      </c>
      <c r="K27" s="64">
        <v>11</v>
      </c>
      <c r="L27" s="65" t="s">
        <v>452</v>
      </c>
      <c r="M27" s="64">
        <v>2</v>
      </c>
    </row>
    <row r="28" spans="1:13" ht="16.5" customHeight="1">
      <c r="A28" s="269" t="s">
        <v>537</v>
      </c>
      <c r="B28" s="269"/>
      <c r="C28" s="269"/>
      <c r="D28" s="270"/>
      <c r="E28" s="270"/>
      <c r="F28" s="68">
        <v>11</v>
      </c>
      <c r="G28" s="71">
        <f>SUM(G29:G30)</f>
        <v>5374365</v>
      </c>
      <c r="H28" s="71">
        <f>SUM(H29:H30)</f>
        <v>5651410</v>
      </c>
      <c r="J28" s="64">
        <v>125</v>
      </c>
      <c r="K28" s="64">
        <v>12</v>
      </c>
      <c r="L28" s="65" t="s">
        <v>524</v>
      </c>
      <c r="M28" s="64">
        <v>5</v>
      </c>
    </row>
    <row r="29" spans="1:13" ht="16.5" customHeight="1">
      <c r="A29" s="269" t="s">
        <v>414</v>
      </c>
      <c r="B29" s="269"/>
      <c r="C29" s="269"/>
      <c r="D29" s="270"/>
      <c r="E29" s="270"/>
      <c r="F29" s="68">
        <v>12</v>
      </c>
      <c r="G29" s="69">
        <v>3210821</v>
      </c>
      <c r="H29" s="69">
        <v>3436393</v>
      </c>
      <c r="J29" s="64">
        <v>126</v>
      </c>
      <c r="K29" s="64">
        <v>13</v>
      </c>
      <c r="L29" s="65" t="s">
        <v>362</v>
      </c>
      <c r="M29" s="64">
        <v>14</v>
      </c>
    </row>
    <row r="30" spans="1:13" ht="16.5" customHeight="1">
      <c r="A30" s="269" t="s">
        <v>415</v>
      </c>
      <c r="B30" s="269"/>
      <c r="C30" s="269"/>
      <c r="D30" s="270"/>
      <c r="E30" s="270"/>
      <c r="F30" s="68">
        <v>13</v>
      </c>
      <c r="G30" s="69">
        <v>2163544</v>
      </c>
      <c r="H30" s="69">
        <f>5651410-H29</f>
        <v>2215017</v>
      </c>
      <c r="J30" s="64">
        <v>127</v>
      </c>
      <c r="K30" s="64">
        <v>15</v>
      </c>
      <c r="L30" s="65" t="s">
        <v>1994</v>
      </c>
      <c r="M30" s="64">
        <v>20</v>
      </c>
    </row>
    <row r="31" spans="1:13" ht="16.5" customHeight="1">
      <c r="A31" s="269" t="s">
        <v>1161</v>
      </c>
      <c r="B31" s="269"/>
      <c r="C31" s="269"/>
      <c r="D31" s="270"/>
      <c r="E31" s="270"/>
      <c r="F31" s="68">
        <v>14</v>
      </c>
      <c r="G31" s="69">
        <v>243204</v>
      </c>
      <c r="H31" s="69">
        <v>116046</v>
      </c>
      <c r="J31" s="64">
        <v>128</v>
      </c>
      <c r="K31" s="64">
        <v>16</v>
      </c>
      <c r="L31" s="65" t="s">
        <v>363</v>
      </c>
      <c r="M31" s="64">
        <v>14</v>
      </c>
    </row>
    <row r="32" spans="1:13" ht="16.5" customHeight="1">
      <c r="A32" s="269" t="s">
        <v>1162</v>
      </c>
      <c r="B32" s="269"/>
      <c r="C32" s="269"/>
      <c r="D32" s="270"/>
      <c r="E32" s="270"/>
      <c r="F32" s="68">
        <v>15</v>
      </c>
      <c r="G32" s="69">
        <v>14871816</v>
      </c>
      <c r="H32" s="69">
        <v>15120282</v>
      </c>
      <c r="J32" s="64">
        <v>129</v>
      </c>
      <c r="K32" s="64">
        <v>17</v>
      </c>
      <c r="L32" s="65" t="s">
        <v>1518</v>
      </c>
      <c r="M32" s="64">
        <v>13</v>
      </c>
    </row>
    <row r="33" spans="1:13" ht="16.5" customHeight="1">
      <c r="A33" s="269" t="s">
        <v>1163</v>
      </c>
      <c r="B33" s="269"/>
      <c r="C33" s="269"/>
      <c r="D33" s="270"/>
      <c r="E33" s="270"/>
      <c r="F33" s="68">
        <v>16</v>
      </c>
      <c r="G33" s="69">
        <v>1826717</v>
      </c>
      <c r="H33" s="69">
        <v>995044</v>
      </c>
      <c r="J33" s="64">
        <v>130</v>
      </c>
      <c r="K33" s="64">
        <v>18</v>
      </c>
      <c r="L33" s="65" t="s">
        <v>582</v>
      </c>
      <c r="M33" s="64">
        <v>7</v>
      </c>
    </row>
    <row r="34" spans="1:13" ht="16.5" customHeight="1">
      <c r="A34" s="269" t="s">
        <v>1165</v>
      </c>
      <c r="B34" s="269"/>
      <c r="C34" s="269"/>
      <c r="D34" s="270"/>
      <c r="E34" s="270"/>
      <c r="F34" s="68">
        <v>17</v>
      </c>
      <c r="G34" s="69">
        <v>4069541</v>
      </c>
      <c r="H34" s="69">
        <v>2485443</v>
      </c>
      <c r="J34" s="64">
        <v>141</v>
      </c>
      <c r="K34" s="64">
        <v>19</v>
      </c>
      <c r="L34" s="65" t="s">
        <v>525</v>
      </c>
      <c r="M34" s="64">
        <v>5</v>
      </c>
    </row>
    <row r="35" spans="1:13" ht="16.5" customHeight="1">
      <c r="A35" s="290" t="s">
        <v>535</v>
      </c>
      <c r="B35" s="290"/>
      <c r="C35" s="290"/>
      <c r="D35" s="270"/>
      <c r="E35" s="270"/>
      <c r="F35" s="70">
        <v>18</v>
      </c>
      <c r="G35" s="71">
        <f>G25+G26+G27+G28+G31+G32+G33+G34</f>
        <v>28580698</v>
      </c>
      <c r="H35" s="71">
        <f>H25+H26+H27+H28+H31+H32+H33+H34</f>
        <v>26305517</v>
      </c>
      <c r="J35" s="64">
        <v>142</v>
      </c>
      <c r="K35" s="64">
        <v>20</v>
      </c>
      <c r="L35" s="65" t="s">
        <v>1519</v>
      </c>
      <c r="M35" s="64">
        <v>13</v>
      </c>
    </row>
    <row r="36" spans="1:13" ht="16.5" customHeight="1">
      <c r="A36" s="269" t="s">
        <v>1166</v>
      </c>
      <c r="B36" s="269"/>
      <c r="C36" s="269"/>
      <c r="D36" s="270"/>
      <c r="E36" s="270"/>
      <c r="F36" s="68">
        <v>19</v>
      </c>
      <c r="G36" s="69">
        <v>0</v>
      </c>
      <c r="H36" s="69">
        <v>0</v>
      </c>
      <c r="J36" s="64">
        <v>143</v>
      </c>
      <c r="K36" s="64">
        <v>21</v>
      </c>
      <c r="L36" s="65" t="s">
        <v>364</v>
      </c>
      <c r="M36" s="64">
        <v>14</v>
      </c>
    </row>
    <row r="37" spans="1:13" ht="16.5" customHeight="1">
      <c r="A37" s="288" t="s">
        <v>1167</v>
      </c>
      <c r="B37" s="288"/>
      <c r="C37" s="288"/>
      <c r="D37" s="289"/>
      <c r="E37" s="289"/>
      <c r="F37" s="72">
        <v>20</v>
      </c>
      <c r="G37" s="73">
        <v>0</v>
      </c>
      <c r="H37" s="73">
        <v>0</v>
      </c>
      <c r="J37" s="64">
        <v>144</v>
      </c>
      <c r="K37" s="64">
        <v>22</v>
      </c>
      <c r="L37" s="65" t="s">
        <v>1520</v>
      </c>
      <c r="M37" s="64">
        <v>13</v>
      </c>
    </row>
    <row r="38" spans="1:13" ht="24.75" customHeight="1">
      <c r="A38" s="284" t="s">
        <v>1036</v>
      </c>
      <c r="B38" s="284"/>
      <c r="C38" s="284"/>
      <c r="D38" s="285"/>
      <c r="E38" s="285"/>
      <c r="F38" s="62" t="s">
        <v>1098</v>
      </c>
      <c r="G38" s="63" t="s">
        <v>1037</v>
      </c>
      <c r="H38" s="63" t="s">
        <v>1038</v>
      </c>
      <c r="J38" s="64">
        <v>145</v>
      </c>
      <c r="K38" s="64">
        <v>23</v>
      </c>
      <c r="L38" s="65" t="s">
        <v>365</v>
      </c>
      <c r="M38" s="64">
        <v>14</v>
      </c>
    </row>
    <row r="39" spans="1:13" ht="16.5" customHeight="1">
      <c r="A39" s="286" t="s">
        <v>539</v>
      </c>
      <c r="B39" s="286"/>
      <c r="C39" s="286"/>
      <c r="D39" s="287"/>
      <c r="E39" s="287"/>
      <c r="F39" s="66">
        <v>21</v>
      </c>
      <c r="G39" s="74">
        <f>SUM(G40:G43)</f>
        <v>3761889</v>
      </c>
      <c r="H39" s="74">
        <f>SUM(H40:H43)</f>
        <v>3292502</v>
      </c>
      <c r="J39" s="64">
        <v>146</v>
      </c>
      <c r="K39" s="64">
        <v>24</v>
      </c>
      <c r="L39" s="65" t="s">
        <v>583</v>
      </c>
      <c r="M39" s="64">
        <v>7</v>
      </c>
    </row>
    <row r="40" spans="1:13" ht="16.5" customHeight="1">
      <c r="A40" s="269" t="s">
        <v>410</v>
      </c>
      <c r="B40" s="269"/>
      <c r="C40" s="269"/>
      <c r="D40" s="270"/>
      <c r="E40" s="270"/>
      <c r="F40" s="68">
        <v>22</v>
      </c>
      <c r="G40" s="69">
        <v>2159207</v>
      </c>
      <c r="H40" s="69">
        <v>1684260</v>
      </c>
      <c r="J40" s="64">
        <v>147</v>
      </c>
      <c r="K40" s="64">
        <v>25</v>
      </c>
      <c r="L40" s="65" t="s">
        <v>1323</v>
      </c>
      <c r="M40" s="64">
        <v>19</v>
      </c>
    </row>
    <row r="41" spans="1:13" ht="16.5" customHeight="1">
      <c r="A41" s="269" t="s">
        <v>411</v>
      </c>
      <c r="B41" s="269"/>
      <c r="C41" s="269"/>
      <c r="D41" s="270"/>
      <c r="E41" s="270"/>
      <c r="F41" s="68">
        <v>23</v>
      </c>
      <c r="G41" s="69">
        <v>0</v>
      </c>
      <c r="H41" s="69">
        <v>0</v>
      </c>
      <c r="J41" s="64">
        <v>149</v>
      </c>
      <c r="K41" s="64">
        <v>26</v>
      </c>
      <c r="L41" s="65" t="s">
        <v>1877</v>
      </c>
      <c r="M41" s="64">
        <v>16</v>
      </c>
    </row>
    <row r="42" spans="1:13" ht="16.5" customHeight="1">
      <c r="A42" s="269" t="s">
        <v>412</v>
      </c>
      <c r="B42" s="269"/>
      <c r="C42" s="269"/>
      <c r="D42" s="270"/>
      <c r="E42" s="270"/>
      <c r="F42" s="68">
        <v>24</v>
      </c>
      <c r="G42" s="69">
        <v>1602682</v>
      </c>
      <c r="H42" s="69">
        <v>1608242</v>
      </c>
      <c r="J42" s="64">
        <v>150</v>
      </c>
      <c r="K42" s="64">
        <v>27</v>
      </c>
      <c r="L42" s="65" t="s">
        <v>1905</v>
      </c>
      <c r="M42" s="64">
        <v>17</v>
      </c>
    </row>
    <row r="43" spans="1:13" ht="16.5" customHeight="1">
      <c r="A43" s="269" t="s">
        <v>413</v>
      </c>
      <c r="B43" s="269"/>
      <c r="C43" s="269"/>
      <c r="D43" s="270"/>
      <c r="E43" s="270"/>
      <c r="F43" s="68">
        <v>25</v>
      </c>
      <c r="G43" s="69">
        <v>0</v>
      </c>
      <c r="H43" s="69">
        <v>0</v>
      </c>
      <c r="J43" s="64">
        <v>161</v>
      </c>
      <c r="K43" s="64">
        <v>29</v>
      </c>
      <c r="L43" s="65" t="s">
        <v>1878</v>
      </c>
      <c r="M43" s="64">
        <v>16</v>
      </c>
    </row>
    <row r="44" spans="1:13" ht="16.5" customHeight="1">
      <c r="A44" s="269" t="s">
        <v>1168</v>
      </c>
      <c r="B44" s="269"/>
      <c r="C44" s="269"/>
      <c r="D44" s="270"/>
      <c r="E44" s="270"/>
      <c r="F44" s="68">
        <v>26</v>
      </c>
      <c r="G44" s="69">
        <v>422085</v>
      </c>
      <c r="H44" s="69">
        <v>1029886</v>
      </c>
      <c r="J44" s="64">
        <v>162</v>
      </c>
      <c r="K44" s="64">
        <v>30</v>
      </c>
      <c r="L44" s="65" t="s">
        <v>504</v>
      </c>
      <c r="M44" s="64">
        <v>4</v>
      </c>
    </row>
    <row r="45" spans="1:13" ht="16.5" customHeight="1">
      <c r="A45" s="269" t="s">
        <v>1169</v>
      </c>
      <c r="B45" s="269"/>
      <c r="C45" s="269"/>
      <c r="D45" s="270"/>
      <c r="E45" s="270"/>
      <c r="F45" s="68">
        <v>27</v>
      </c>
      <c r="G45" s="69">
        <v>8221259</v>
      </c>
      <c r="H45" s="69">
        <v>9868534</v>
      </c>
      <c r="J45" s="64">
        <v>163</v>
      </c>
      <c r="K45" s="64">
        <v>32</v>
      </c>
      <c r="L45" s="65" t="s">
        <v>1879</v>
      </c>
      <c r="M45" s="64">
        <v>16</v>
      </c>
    </row>
    <row r="46" spans="1:13" ht="16.5" customHeight="1">
      <c r="A46" s="288" t="s">
        <v>1170</v>
      </c>
      <c r="B46" s="288"/>
      <c r="C46" s="288"/>
      <c r="D46" s="289"/>
      <c r="E46" s="289"/>
      <c r="F46" s="72">
        <v>28</v>
      </c>
      <c r="G46" s="73">
        <v>37156636</v>
      </c>
      <c r="H46" s="73">
        <v>34778402</v>
      </c>
      <c r="J46" s="64">
        <v>164</v>
      </c>
      <c r="K46" s="64">
        <v>33</v>
      </c>
      <c r="L46" s="65" t="s">
        <v>419</v>
      </c>
      <c r="M46" s="64">
        <v>1</v>
      </c>
    </row>
    <row r="47" spans="1:13" ht="24.75" customHeight="1">
      <c r="A47" s="284" t="s">
        <v>1039</v>
      </c>
      <c r="B47" s="284"/>
      <c r="C47" s="284"/>
      <c r="D47" s="285"/>
      <c r="E47" s="285"/>
      <c r="F47" s="62" t="s">
        <v>1098</v>
      </c>
      <c r="G47" s="63" t="s">
        <v>98</v>
      </c>
      <c r="H47" s="63" t="s">
        <v>1142</v>
      </c>
      <c r="J47" s="64">
        <v>170</v>
      </c>
      <c r="K47" s="64">
        <v>34</v>
      </c>
      <c r="L47" s="65" t="s">
        <v>420</v>
      </c>
      <c r="M47" s="64">
        <v>1</v>
      </c>
    </row>
    <row r="48" spans="1:13" ht="16.5" customHeight="1">
      <c r="A48" s="286" t="s">
        <v>1171</v>
      </c>
      <c r="B48" s="286"/>
      <c r="C48" s="286"/>
      <c r="D48" s="287"/>
      <c r="E48" s="287"/>
      <c r="F48" s="66">
        <v>29</v>
      </c>
      <c r="G48" s="67">
        <v>3</v>
      </c>
      <c r="H48" s="67">
        <v>3</v>
      </c>
      <c r="J48" s="64">
        <v>210</v>
      </c>
      <c r="K48" s="64">
        <v>35</v>
      </c>
      <c r="L48" s="65" t="s">
        <v>1480</v>
      </c>
      <c r="M48" s="64">
        <v>11</v>
      </c>
    </row>
    <row r="49" spans="1:13" ht="16.5" customHeight="1">
      <c r="A49" s="269" t="s">
        <v>1075</v>
      </c>
      <c r="B49" s="269"/>
      <c r="C49" s="269"/>
      <c r="D49" s="270"/>
      <c r="E49" s="270"/>
      <c r="F49" s="68">
        <v>30</v>
      </c>
      <c r="G49" s="75">
        <v>0</v>
      </c>
      <c r="H49" s="69">
        <v>3</v>
      </c>
      <c r="J49" s="64">
        <v>220</v>
      </c>
      <c r="K49" s="64">
        <v>36</v>
      </c>
      <c r="L49" s="65" t="s">
        <v>526</v>
      </c>
      <c r="M49" s="64">
        <v>5</v>
      </c>
    </row>
    <row r="50" spans="1:13" ht="16.5" customHeight="1">
      <c r="A50" s="269" t="s">
        <v>1076</v>
      </c>
      <c r="B50" s="269"/>
      <c r="C50" s="269"/>
      <c r="D50" s="270"/>
      <c r="E50" s="270"/>
      <c r="F50" s="68">
        <v>31</v>
      </c>
      <c r="G50" s="75">
        <v>0</v>
      </c>
      <c r="H50" s="69">
        <v>41</v>
      </c>
      <c r="J50" s="64">
        <v>230</v>
      </c>
      <c r="K50" s="64">
        <v>37</v>
      </c>
      <c r="L50" s="65" t="s">
        <v>1452</v>
      </c>
      <c r="M50" s="64">
        <v>9</v>
      </c>
    </row>
    <row r="51" spans="1:13" ht="16.5" customHeight="1">
      <c r="A51" s="269" t="s">
        <v>1077</v>
      </c>
      <c r="B51" s="269"/>
      <c r="C51" s="269"/>
      <c r="D51" s="270"/>
      <c r="E51" s="270"/>
      <c r="F51" s="68">
        <v>32</v>
      </c>
      <c r="G51" s="69">
        <v>232</v>
      </c>
      <c r="H51" s="69">
        <v>244</v>
      </c>
      <c r="J51" s="64">
        <v>240</v>
      </c>
      <c r="K51" s="64">
        <v>38</v>
      </c>
      <c r="L51" s="65" t="s">
        <v>607</v>
      </c>
      <c r="M51" s="64">
        <v>8</v>
      </c>
    </row>
    <row r="52" spans="1:13" ht="16.5" customHeight="1">
      <c r="A52" s="269" t="s">
        <v>1078</v>
      </c>
      <c r="B52" s="269"/>
      <c r="C52" s="269"/>
      <c r="D52" s="270"/>
      <c r="E52" s="270"/>
      <c r="F52" s="68">
        <v>33</v>
      </c>
      <c r="G52" s="69">
        <v>197</v>
      </c>
      <c r="H52" s="69">
        <v>205</v>
      </c>
      <c r="J52" s="64">
        <v>311</v>
      </c>
      <c r="K52" s="64">
        <v>39</v>
      </c>
      <c r="L52" s="65" t="s">
        <v>1491</v>
      </c>
      <c r="M52" s="64">
        <v>12</v>
      </c>
    </row>
    <row r="53" spans="1:13" ht="16.5" customHeight="1">
      <c r="A53" s="269" t="s">
        <v>1143</v>
      </c>
      <c r="B53" s="269"/>
      <c r="C53" s="269"/>
      <c r="D53" s="270"/>
      <c r="E53" s="270"/>
      <c r="F53" s="68">
        <v>34</v>
      </c>
      <c r="G53" s="69">
        <v>449296</v>
      </c>
      <c r="H53" s="69">
        <v>973013</v>
      </c>
      <c r="J53" s="64">
        <v>312</v>
      </c>
      <c r="K53" s="64">
        <v>40</v>
      </c>
      <c r="L53" s="65" t="s">
        <v>1284</v>
      </c>
      <c r="M53" s="64">
        <v>18</v>
      </c>
    </row>
    <row r="54" spans="1:13" ht="16.5" customHeight="1">
      <c r="A54" s="269" t="s">
        <v>38</v>
      </c>
      <c r="B54" s="269"/>
      <c r="C54" s="269"/>
      <c r="D54" s="270"/>
      <c r="E54" s="270"/>
      <c r="F54" s="68">
        <v>35</v>
      </c>
      <c r="G54" s="69">
        <v>2936276</v>
      </c>
      <c r="H54" s="69">
        <v>827027</v>
      </c>
      <c r="J54" s="64">
        <v>321</v>
      </c>
      <c r="K54" s="64">
        <v>41</v>
      </c>
      <c r="L54" s="65" t="s">
        <v>453</v>
      </c>
      <c r="M54" s="64">
        <v>2</v>
      </c>
    </row>
    <row r="55" spans="1:13" ht="16.5" customHeight="1">
      <c r="A55" s="269" t="s">
        <v>39</v>
      </c>
      <c r="B55" s="269"/>
      <c r="C55" s="269"/>
      <c r="D55" s="270"/>
      <c r="E55" s="270"/>
      <c r="F55" s="68">
        <v>36</v>
      </c>
      <c r="G55" s="69">
        <v>0</v>
      </c>
      <c r="H55" s="69">
        <v>0</v>
      </c>
      <c r="J55" s="64">
        <v>322</v>
      </c>
      <c r="K55" s="64">
        <v>42</v>
      </c>
      <c r="L55" s="65" t="s">
        <v>1285</v>
      </c>
      <c r="M55" s="64">
        <v>18</v>
      </c>
    </row>
    <row r="56" spans="1:13" ht="16.5" customHeight="1">
      <c r="A56" s="269" t="s">
        <v>40</v>
      </c>
      <c r="B56" s="269"/>
      <c r="C56" s="269"/>
      <c r="D56" s="270"/>
      <c r="E56" s="270"/>
      <c r="F56" s="68">
        <v>37</v>
      </c>
      <c r="G56" s="69">
        <v>0</v>
      </c>
      <c r="H56" s="69">
        <v>0</v>
      </c>
      <c r="J56" s="64">
        <v>510</v>
      </c>
      <c r="K56" s="64">
        <v>43</v>
      </c>
      <c r="L56" s="65" t="s">
        <v>1286</v>
      </c>
      <c r="M56" s="64">
        <v>18</v>
      </c>
    </row>
    <row r="57" spans="1:13" ht="30" customHeight="1">
      <c r="A57" s="290" t="s">
        <v>534</v>
      </c>
      <c r="B57" s="290"/>
      <c r="C57" s="290"/>
      <c r="D57" s="270"/>
      <c r="E57" s="270"/>
      <c r="F57" s="68">
        <v>38</v>
      </c>
      <c r="G57" s="71">
        <f>SUM(G58+G59+G60+G61+G63+G64)</f>
        <v>9313984</v>
      </c>
      <c r="H57" s="71">
        <f>SUM(H58+H59+H60+H61+H63+H64)</f>
        <v>2709357</v>
      </c>
      <c r="J57" s="64">
        <v>520</v>
      </c>
      <c r="K57" s="64">
        <v>44</v>
      </c>
      <c r="L57" s="65" t="s">
        <v>1880</v>
      </c>
      <c r="M57" s="64">
        <v>16</v>
      </c>
    </row>
    <row r="58" spans="1:13" ht="16.5" customHeight="1">
      <c r="A58" s="269" t="s">
        <v>41</v>
      </c>
      <c r="B58" s="269"/>
      <c r="C58" s="269"/>
      <c r="D58" s="270"/>
      <c r="E58" s="270"/>
      <c r="F58" s="68">
        <v>39</v>
      </c>
      <c r="G58" s="69">
        <v>0</v>
      </c>
      <c r="H58" s="69">
        <v>0</v>
      </c>
      <c r="J58" s="64">
        <v>610</v>
      </c>
      <c r="K58" s="64">
        <v>46</v>
      </c>
      <c r="L58" s="65" t="s">
        <v>1493</v>
      </c>
      <c r="M58" s="64">
        <v>12</v>
      </c>
    </row>
    <row r="59" spans="1:13" ht="16.5" customHeight="1">
      <c r="A59" s="269" t="s">
        <v>42</v>
      </c>
      <c r="B59" s="269"/>
      <c r="C59" s="269"/>
      <c r="D59" s="270"/>
      <c r="E59" s="270"/>
      <c r="F59" s="68">
        <v>40</v>
      </c>
      <c r="G59" s="69">
        <v>6858305</v>
      </c>
      <c r="H59" s="69">
        <v>2709357</v>
      </c>
      <c r="J59" s="64">
        <v>620</v>
      </c>
      <c r="K59" s="64">
        <v>47</v>
      </c>
      <c r="L59" s="65" t="s">
        <v>1287</v>
      </c>
      <c r="M59" s="64">
        <v>18</v>
      </c>
    </row>
    <row r="60" spans="1:13" ht="16.5" customHeight="1">
      <c r="A60" s="269" t="s">
        <v>405</v>
      </c>
      <c r="B60" s="269"/>
      <c r="C60" s="269"/>
      <c r="D60" s="270"/>
      <c r="E60" s="270"/>
      <c r="F60" s="68">
        <v>41</v>
      </c>
      <c r="G60" s="69">
        <v>2455679</v>
      </c>
      <c r="H60" s="69">
        <v>0</v>
      </c>
      <c r="J60" s="64">
        <v>710</v>
      </c>
      <c r="K60" s="64">
        <v>48</v>
      </c>
      <c r="L60" s="65" t="s">
        <v>528</v>
      </c>
      <c r="M60" s="64">
        <v>5</v>
      </c>
    </row>
    <row r="61" spans="1:13" ht="16.5" customHeight="1">
      <c r="A61" s="269" t="s">
        <v>406</v>
      </c>
      <c r="B61" s="269"/>
      <c r="C61" s="269"/>
      <c r="D61" s="270"/>
      <c r="E61" s="270"/>
      <c r="F61" s="68">
        <v>42</v>
      </c>
      <c r="G61" s="69">
        <v>0</v>
      </c>
      <c r="H61" s="69">
        <v>0</v>
      </c>
      <c r="J61" s="64">
        <v>721</v>
      </c>
      <c r="K61" s="64">
        <v>49</v>
      </c>
      <c r="L61" s="65" t="s">
        <v>505</v>
      </c>
      <c r="M61" s="64">
        <v>4</v>
      </c>
    </row>
    <row r="62" spans="1:13" ht="16.5" customHeight="1">
      <c r="A62" s="269" t="s">
        <v>409</v>
      </c>
      <c r="B62" s="269"/>
      <c r="C62" s="269"/>
      <c r="D62" s="270"/>
      <c r="E62" s="270"/>
      <c r="F62" s="68">
        <v>43</v>
      </c>
      <c r="G62" s="69">
        <v>0</v>
      </c>
      <c r="H62" s="69">
        <v>0</v>
      </c>
      <c r="J62" s="64">
        <v>729</v>
      </c>
      <c r="K62" s="64">
        <v>50</v>
      </c>
      <c r="L62" s="65" t="s">
        <v>1907</v>
      </c>
      <c r="M62" s="64">
        <v>17</v>
      </c>
    </row>
    <row r="63" spans="1:13" ht="16.5" customHeight="1">
      <c r="A63" s="269" t="s">
        <v>407</v>
      </c>
      <c r="B63" s="269"/>
      <c r="C63" s="269"/>
      <c r="D63" s="270"/>
      <c r="E63" s="270"/>
      <c r="F63" s="68">
        <v>44</v>
      </c>
      <c r="G63" s="69">
        <v>0</v>
      </c>
      <c r="H63" s="69">
        <v>0</v>
      </c>
      <c r="J63" s="64">
        <v>811</v>
      </c>
      <c r="K63" s="64">
        <v>51</v>
      </c>
      <c r="L63" s="65" t="s">
        <v>641</v>
      </c>
      <c r="M63" s="64">
        <v>15</v>
      </c>
    </row>
    <row r="64" spans="1:13" ht="16.5" customHeight="1">
      <c r="A64" s="311" t="s">
        <v>408</v>
      </c>
      <c r="B64" s="311"/>
      <c r="C64" s="311"/>
      <c r="D64" s="312"/>
      <c r="E64" s="312"/>
      <c r="F64" s="76">
        <v>45</v>
      </c>
      <c r="G64" s="77">
        <v>0</v>
      </c>
      <c r="H64" s="77">
        <v>0</v>
      </c>
      <c r="J64" s="64">
        <v>812</v>
      </c>
      <c r="K64" s="64">
        <v>52</v>
      </c>
      <c r="L64" s="65" t="s">
        <v>608</v>
      </c>
      <c r="M64" s="64">
        <v>8</v>
      </c>
    </row>
    <row r="65" spans="1:13" ht="17.25" customHeight="1">
      <c r="A65" s="78"/>
      <c r="B65" s="78"/>
      <c r="C65" s="78"/>
      <c r="D65" s="79"/>
      <c r="E65" s="79"/>
      <c r="F65" s="55"/>
      <c r="G65" s="55"/>
      <c r="H65" s="55"/>
      <c r="J65" s="64">
        <v>891</v>
      </c>
      <c r="K65" s="64">
        <v>53</v>
      </c>
      <c r="L65" s="65" t="s">
        <v>609</v>
      </c>
      <c r="M65" s="64">
        <v>8</v>
      </c>
    </row>
    <row r="66" spans="1:13" ht="16.5" customHeight="1">
      <c r="A66" s="78"/>
      <c r="B66" s="78"/>
      <c r="C66" s="291" t="s">
        <v>1140</v>
      </c>
      <c r="D66" s="292"/>
      <c r="E66" s="293"/>
      <c r="F66" s="281" t="s">
        <v>119</v>
      </c>
      <c r="G66" s="282"/>
      <c r="H66" s="283"/>
      <c r="J66" s="64">
        <v>892</v>
      </c>
      <c r="K66" s="64">
        <v>54</v>
      </c>
      <c r="L66" s="65" t="s">
        <v>1464</v>
      </c>
      <c r="M66" s="64">
        <v>10</v>
      </c>
    </row>
    <row r="67" spans="1:13" ht="4.5" customHeight="1">
      <c r="A67" s="12"/>
      <c r="B67" s="12"/>
      <c r="C67" s="12"/>
      <c r="J67" s="64">
        <v>893</v>
      </c>
      <c r="K67" s="64">
        <v>55</v>
      </c>
      <c r="L67" s="65" t="s">
        <v>610</v>
      </c>
      <c r="M67" s="64">
        <v>8</v>
      </c>
    </row>
    <row r="68" spans="1:13" ht="16.5" customHeight="1">
      <c r="A68" s="78"/>
      <c r="B68" s="78"/>
      <c r="C68" s="291" t="s">
        <v>1056</v>
      </c>
      <c r="D68" s="292"/>
      <c r="E68" s="293"/>
      <c r="F68" s="281" t="s">
        <v>120</v>
      </c>
      <c r="G68" s="282"/>
      <c r="H68" s="283"/>
      <c r="J68" s="64">
        <v>899</v>
      </c>
      <c r="K68" s="64">
        <v>56</v>
      </c>
      <c r="L68" s="65" t="s">
        <v>1465</v>
      </c>
      <c r="M68" s="64">
        <v>10</v>
      </c>
    </row>
    <row r="69" spans="5:13" ht="4.5" customHeight="1">
      <c r="E69" s="14"/>
      <c r="F69" s="14"/>
      <c r="J69" s="64">
        <v>910</v>
      </c>
      <c r="K69" s="64">
        <v>57</v>
      </c>
      <c r="L69" s="65" t="s">
        <v>1466</v>
      </c>
      <c r="M69" s="64">
        <v>10</v>
      </c>
    </row>
    <row r="70" spans="1:13" ht="16.5" customHeight="1">
      <c r="A70" s="78"/>
      <c r="B70" s="78"/>
      <c r="C70" s="294" t="s">
        <v>1141</v>
      </c>
      <c r="D70" s="292"/>
      <c r="E70" s="293"/>
      <c r="F70" s="281" t="s">
        <v>121</v>
      </c>
      <c r="G70" s="282"/>
      <c r="H70" s="283"/>
      <c r="J70" s="64">
        <v>990</v>
      </c>
      <c r="K70" s="64">
        <v>58</v>
      </c>
      <c r="L70" s="65" t="s">
        <v>1481</v>
      </c>
      <c r="M70" s="64">
        <v>11</v>
      </c>
    </row>
    <row r="71" spans="1:13" ht="4.5" customHeight="1">
      <c r="A71" s="80"/>
      <c r="B71" s="80"/>
      <c r="C71" s="80"/>
      <c r="D71" s="81"/>
      <c r="E71" s="81"/>
      <c r="F71" s="82"/>
      <c r="G71" s="83"/>
      <c r="H71" s="84"/>
      <c r="J71" s="64">
        <v>1011</v>
      </c>
      <c r="K71" s="64">
        <v>60</v>
      </c>
      <c r="L71" s="65" t="s">
        <v>1995</v>
      </c>
      <c r="M71" s="64">
        <v>20</v>
      </c>
    </row>
    <row r="72" spans="1:13" ht="16.5" customHeight="1">
      <c r="A72" s="78"/>
      <c r="B72" s="78"/>
      <c r="C72" s="294" t="s">
        <v>36</v>
      </c>
      <c r="D72" s="292"/>
      <c r="E72" s="293"/>
      <c r="F72" s="281" t="s">
        <v>122</v>
      </c>
      <c r="G72" s="282"/>
      <c r="H72" s="283"/>
      <c r="J72" s="64">
        <v>1012</v>
      </c>
      <c r="K72" s="64">
        <v>61</v>
      </c>
      <c r="L72" s="65" t="s">
        <v>611</v>
      </c>
      <c r="M72" s="64">
        <v>8</v>
      </c>
    </row>
    <row r="73" spans="1:13" ht="4.5" customHeight="1">
      <c r="A73" s="78"/>
      <c r="B73" s="78"/>
      <c r="C73" s="78"/>
      <c r="D73" s="79"/>
      <c r="J73" s="64">
        <v>1013</v>
      </c>
      <c r="K73" s="64">
        <v>63</v>
      </c>
      <c r="L73" s="65" t="s">
        <v>584</v>
      </c>
      <c r="M73" s="64">
        <v>7</v>
      </c>
    </row>
    <row r="74" spans="1:13" ht="16.5" customHeight="1">
      <c r="A74" s="85"/>
      <c r="B74" s="85"/>
      <c r="C74" s="291" t="s">
        <v>37</v>
      </c>
      <c r="D74" s="292"/>
      <c r="E74" s="293"/>
      <c r="F74" s="281" t="s">
        <v>123</v>
      </c>
      <c r="G74" s="282"/>
      <c r="H74" s="283"/>
      <c r="J74" s="64">
        <v>1020</v>
      </c>
      <c r="K74" s="64">
        <v>64</v>
      </c>
      <c r="L74" s="65" t="s">
        <v>366</v>
      </c>
      <c r="M74" s="64">
        <v>14</v>
      </c>
    </row>
    <row r="75" spans="10:13" ht="4.5" customHeight="1">
      <c r="J75" s="64">
        <v>1031</v>
      </c>
      <c r="K75" s="64">
        <v>65</v>
      </c>
      <c r="L75" s="65" t="s">
        <v>367</v>
      </c>
      <c r="M75" s="64">
        <v>14</v>
      </c>
    </row>
    <row r="76" spans="10:13" ht="12.75" hidden="1">
      <c r="J76" s="64">
        <v>1032</v>
      </c>
      <c r="K76" s="64">
        <v>66</v>
      </c>
      <c r="L76" s="65" t="s">
        <v>368</v>
      </c>
      <c r="M76" s="64">
        <v>14</v>
      </c>
    </row>
    <row r="77" spans="10:13" ht="12.75" hidden="1">
      <c r="J77" s="64">
        <v>1039</v>
      </c>
      <c r="K77" s="64">
        <v>67</v>
      </c>
      <c r="L77" s="65" t="s">
        <v>585</v>
      </c>
      <c r="M77" s="64">
        <v>7</v>
      </c>
    </row>
    <row r="78" spans="10:13" ht="12.75" hidden="1">
      <c r="J78" s="64">
        <v>1041</v>
      </c>
      <c r="K78" s="64">
        <v>68</v>
      </c>
      <c r="L78" s="65" t="s">
        <v>1494</v>
      </c>
      <c r="M78" s="64">
        <v>12</v>
      </c>
    </row>
    <row r="79" spans="10:13" ht="12.75" hidden="1">
      <c r="J79" s="64">
        <v>1042</v>
      </c>
      <c r="K79" s="64">
        <v>69</v>
      </c>
      <c r="L79" s="65" t="s">
        <v>612</v>
      </c>
      <c r="M79" s="64">
        <v>8</v>
      </c>
    </row>
    <row r="80" spans="10:13" ht="12.75" hidden="1">
      <c r="J80" s="64">
        <v>1051</v>
      </c>
      <c r="K80" s="64">
        <v>70</v>
      </c>
      <c r="L80" s="65" t="s">
        <v>454</v>
      </c>
      <c r="M80" s="64">
        <v>2</v>
      </c>
    </row>
    <row r="81" spans="10:13" ht="12.75" hidden="1">
      <c r="J81" s="64">
        <v>1052</v>
      </c>
      <c r="K81" s="64">
        <v>71</v>
      </c>
      <c r="L81" s="65" t="s">
        <v>586</v>
      </c>
      <c r="M81" s="64">
        <v>7</v>
      </c>
    </row>
    <row r="82" spans="10:13" ht="12.75" hidden="1">
      <c r="J82" s="64">
        <v>1061</v>
      </c>
      <c r="K82" s="64">
        <v>72</v>
      </c>
      <c r="L82" s="65" t="s">
        <v>1908</v>
      </c>
      <c r="M82" s="64">
        <v>17</v>
      </c>
    </row>
    <row r="83" spans="10:13" ht="12.75" hidden="1">
      <c r="J83" s="64">
        <v>1062</v>
      </c>
      <c r="K83" s="64">
        <v>74</v>
      </c>
      <c r="L83" s="65" t="s">
        <v>613</v>
      </c>
      <c r="M83" s="64">
        <v>8</v>
      </c>
    </row>
    <row r="84" spans="10:13" ht="12.75" hidden="1">
      <c r="J84" s="64">
        <v>1071</v>
      </c>
      <c r="K84" s="64">
        <v>75</v>
      </c>
      <c r="L84" s="65" t="s">
        <v>1997</v>
      </c>
      <c r="M84" s="64">
        <v>20</v>
      </c>
    </row>
    <row r="85" spans="10:13" ht="12.75" hidden="1">
      <c r="J85" s="64">
        <v>1072</v>
      </c>
      <c r="K85" s="64">
        <v>77</v>
      </c>
      <c r="L85" s="65" t="s">
        <v>1906</v>
      </c>
      <c r="M85" s="64">
        <v>17</v>
      </c>
    </row>
    <row r="86" spans="10:13" ht="12.75" hidden="1">
      <c r="J86" s="64">
        <v>1073</v>
      </c>
      <c r="K86" s="64">
        <v>78</v>
      </c>
      <c r="L86" s="65" t="s">
        <v>1998</v>
      </c>
      <c r="M86" s="64">
        <v>20</v>
      </c>
    </row>
    <row r="87" spans="10:13" ht="12.75" hidden="1">
      <c r="J87" s="64">
        <v>1081</v>
      </c>
      <c r="K87" s="64">
        <v>79</v>
      </c>
      <c r="L87" s="65" t="s">
        <v>455</v>
      </c>
      <c r="M87" s="64">
        <v>2</v>
      </c>
    </row>
    <row r="88" spans="10:13" ht="12.75" hidden="1">
      <c r="J88" s="64">
        <v>1082</v>
      </c>
      <c r="K88" s="64">
        <v>80</v>
      </c>
      <c r="L88" s="65" t="s">
        <v>529</v>
      </c>
      <c r="M88" s="64">
        <v>5</v>
      </c>
    </row>
    <row r="89" spans="10:13" ht="12.75" hidden="1">
      <c r="J89" s="64">
        <v>1083</v>
      </c>
      <c r="K89" s="64">
        <v>81</v>
      </c>
      <c r="L89" s="65" t="s">
        <v>1495</v>
      </c>
      <c r="M89" s="64">
        <v>12</v>
      </c>
    </row>
    <row r="90" spans="10:13" ht="12.75" hidden="1">
      <c r="J90" s="64">
        <v>1084</v>
      </c>
      <c r="K90" s="64">
        <v>82</v>
      </c>
      <c r="L90" s="65" t="s">
        <v>1999</v>
      </c>
      <c r="M90" s="64">
        <v>20</v>
      </c>
    </row>
    <row r="91" spans="10:13" ht="12.75" hidden="1">
      <c r="J91" s="64">
        <v>1085</v>
      </c>
      <c r="K91" s="64">
        <v>83</v>
      </c>
      <c r="L91" s="65" t="s">
        <v>484</v>
      </c>
      <c r="M91" s="64">
        <v>3</v>
      </c>
    </row>
    <row r="92" spans="10:13" ht="12.75" hidden="1">
      <c r="J92" s="64">
        <v>1086</v>
      </c>
      <c r="K92" s="64">
        <v>84</v>
      </c>
      <c r="L92" s="65" t="s">
        <v>1453</v>
      </c>
      <c r="M92" s="64">
        <v>9</v>
      </c>
    </row>
    <row r="93" spans="10:13" ht="12.75" hidden="1">
      <c r="J93" s="64">
        <v>1089</v>
      </c>
      <c r="K93" s="64">
        <v>85</v>
      </c>
      <c r="L93" s="65" t="s">
        <v>530</v>
      </c>
      <c r="M93" s="64">
        <v>5</v>
      </c>
    </row>
    <row r="94" spans="10:13" ht="12.75" hidden="1">
      <c r="J94" s="64">
        <v>1091</v>
      </c>
      <c r="K94" s="64">
        <v>86</v>
      </c>
      <c r="L94" s="65" t="s">
        <v>370</v>
      </c>
      <c r="M94" s="64">
        <v>14</v>
      </c>
    </row>
    <row r="95" spans="10:13" ht="12.75" hidden="1">
      <c r="J95" s="64">
        <v>1092</v>
      </c>
      <c r="K95" s="64">
        <v>87</v>
      </c>
      <c r="L95" s="65" t="s">
        <v>1925</v>
      </c>
      <c r="M95" s="64">
        <v>17</v>
      </c>
    </row>
    <row r="96" spans="10:13" ht="12.75" hidden="1">
      <c r="J96" s="64">
        <v>1101</v>
      </c>
      <c r="K96" s="64">
        <v>88</v>
      </c>
      <c r="L96" s="65" t="s">
        <v>950</v>
      </c>
      <c r="M96" s="64">
        <v>17</v>
      </c>
    </row>
    <row r="97" spans="10:13" ht="12.75" hidden="1">
      <c r="J97" s="64">
        <v>1102</v>
      </c>
      <c r="K97" s="64">
        <v>89</v>
      </c>
      <c r="L97" s="65" t="s">
        <v>2000</v>
      </c>
      <c r="M97" s="64">
        <v>20</v>
      </c>
    </row>
    <row r="98" spans="10:13" ht="12.75" hidden="1">
      <c r="J98" s="64">
        <v>1103</v>
      </c>
      <c r="K98" s="64">
        <v>90</v>
      </c>
      <c r="L98" s="65" t="s">
        <v>506</v>
      </c>
      <c r="M98" s="64">
        <v>4</v>
      </c>
    </row>
    <row r="99" spans="10:13" ht="12.75" hidden="1">
      <c r="J99" s="64">
        <v>1104</v>
      </c>
      <c r="K99" s="64">
        <v>91</v>
      </c>
      <c r="L99" s="65" t="s">
        <v>371</v>
      </c>
      <c r="M99" s="64">
        <v>14</v>
      </c>
    </row>
    <row r="100" spans="10:13" ht="12.75" hidden="1">
      <c r="J100" s="64">
        <v>1105</v>
      </c>
      <c r="K100" s="64">
        <v>92</v>
      </c>
      <c r="L100" s="65" t="s">
        <v>1881</v>
      </c>
      <c r="M100" s="64">
        <v>16</v>
      </c>
    </row>
    <row r="101" spans="10:13" ht="12.75" hidden="1">
      <c r="J101" s="64">
        <v>1106</v>
      </c>
      <c r="K101" s="64">
        <v>94</v>
      </c>
      <c r="L101" s="65" t="s">
        <v>372</v>
      </c>
      <c r="M101" s="64">
        <v>14</v>
      </c>
    </row>
    <row r="102" spans="10:13" ht="12.75" hidden="1">
      <c r="J102" s="64">
        <v>1107</v>
      </c>
      <c r="K102" s="64">
        <v>95</v>
      </c>
      <c r="L102" s="65" t="s">
        <v>642</v>
      </c>
      <c r="M102" s="64">
        <v>15</v>
      </c>
    </row>
    <row r="103" spans="10:13" ht="12.75" hidden="1">
      <c r="J103" s="64">
        <v>1200</v>
      </c>
      <c r="K103" s="64">
        <v>96</v>
      </c>
      <c r="L103" s="65" t="s">
        <v>558</v>
      </c>
      <c r="M103" s="64">
        <v>6</v>
      </c>
    </row>
    <row r="104" spans="10:13" ht="12.75" hidden="1">
      <c r="J104" s="64">
        <v>1310</v>
      </c>
      <c r="K104" s="64">
        <v>97</v>
      </c>
      <c r="L104" s="65" t="s">
        <v>421</v>
      </c>
      <c r="M104" s="64">
        <v>1</v>
      </c>
    </row>
    <row r="105" spans="10:13" ht="12.75" hidden="1">
      <c r="J105" s="64">
        <v>1320</v>
      </c>
      <c r="K105" s="64">
        <v>98</v>
      </c>
      <c r="L105" s="65" t="s">
        <v>1325</v>
      </c>
      <c r="M105" s="64">
        <v>19</v>
      </c>
    </row>
    <row r="106" spans="10:13" ht="12.75" hidden="1">
      <c r="J106" s="64">
        <v>1330</v>
      </c>
      <c r="K106" s="64">
        <v>99</v>
      </c>
      <c r="L106" s="65" t="s">
        <v>507</v>
      </c>
      <c r="M106" s="64">
        <v>4</v>
      </c>
    </row>
    <row r="107" spans="10:13" ht="12.75" hidden="1">
      <c r="J107" s="64">
        <v>1391</v>
      </c>
      <c r="K107" s="64">
        <v>100</v>
      </c>
      <c r="L107" s="65" t="s">
        <v>1909</v>
      </c>
      <c r="M107" s="64">
        <v>17</v>
      </c>
    </row>
    <row r="108" spans="10:13" ht="12.75" hidden="1">
      <c r="J108" s="64">
        <v>1392</v>
      </c>
      <c r="K108" s="64">
        <v>101</v>
      </c>
      <c r="L108" s="65" t="s">
        <v>423</v>
      </c>
      <c r="M108" s="64">
        <v>1</v>
      </c>
    </row>
    <row r="109" spans="10:13" ht="12.75" hidden="1">
      <c r="J109" s="64">
        <v>1393</v>
      </c>
      <c r="K109" s="64">
        <v>102</v>
      </c>
      <c r="L109" s="65" t="s">
        <v>485</v>
      </c>
      <c r="M109" s="64">
        <v>3</v>
      </c>
    </row>
    <row r="110" spans="10:13" ht="12.75" hidden="1">
      <c r="J110" s="64">
        <v>1394</v>
      </c>
      <c r="K110" s="64">
        <v>103</v>
      </c>
      <c r="L110" s="65" t="s">
        <v>373</v>
      </c>
      <c r="M110" s="64">
        <v>14</v>
      </c>
    </row>
    <row r="111" spans="10:13" ht="12.75" hidden="1">
      <c r="J111" s="64">
        <v>1395</v>
      </c>
      <c r="K111" s="64">
        <v>104</v>
      </c>
      <c r="L111" s="65" t="s">
        <v>559</v>
      </c>
      <c r="M111" s="64">
        <v>6</v>
      </c>
    </row>
    <row r="112" spans="10:13" ht="12.75" hidden="1">
      <c r="J112" s="64">
        <v>1396</v>
      </c>
      <c r="K112" s="64">
        <v>105</v>
      </c>
      <c r="L112" s="65" t="s">
        <v>587</v>
      </c>
      <c r="M112" s="64">
        <v>7</v>
      </c>
    </row>
    <row r="113" spans="10:13" ht="12.75" hidden="1">
      <c r="J113" s="64">
        <v>1399</v>
      </c>
      <c r="K113" s="64">
        <v>106</v>
      </c>
      <c r="L113" s="65" t="s">
        <v>374</v>
      </c>
      <c r="M113" s="64">
        <v>14</v>
      </c>
    </row>
    <row r="114" spans="10:13" ht="12.75" hidden="1">
      <c r="J114" s="64">
        <v>1411</v>
      </c>
      <c r="K114" s="64">
        <v>107</v>
      </c>
      <c r="L114" s="65" t="s">
        <v>560</v>
      </c>
      <c r="M114" s="64">
        <v>6</v>
      </c>
    </row>
    <row r="115" spans="10:13" ht="12.75" hidden="1">
      <c r="J115" s="64">
        <v>1412</v>
      </c>
      <c r="K115" s="64">
        <v>108</v>
      </c>
      <c r="L115" s="65" t="s">
        <v>456</v>
      </c>
      <c r="M115" s="64">
        <v>2</v>
      </c>
    </row>
    <row r="116" spans="10:13" ht="12.75" hidden="1">
      <c r="J116" s="64">
        <v>1413</v>
      </c>
      <c r="K116" s="64">
        <v>110</v>
      </c>
      <c r="L116" s="65" t="s">
        <v>375</v>
      </c>
      <c r="M116" s="64">
        <v>14</v>
      </c>
    </row>
    <row r="117" spans="10:13" ht="12.75" hidden="1">
      <c r="J117" s="64">
        <v>1414</v>
      </c>
      <c r="K117" s="64">
        <v>111</v>
      </c>
      <c r="L117" s="65" t="s">
        <v>376</v>
      </c>
      <c r="M117" s="64">
        <v>14</v>
      </c>
    </row>
    <row r="118" spans="10:13" ht="12.75" hidden="1">
      <c r="J118" s="64">
        <v>1419</v>
      </c>
      <c r="K118" s="64">
        <v>113</v>
      </c>
      <c r="L118" s="65" t="s">
        <v>643</v>
      </c>
      <c r="M118" s="64">
        <v>15</v>
      </c>
    </row>
    <row r="119" spans="10:13" ht="12.75" hidden="1">
      <c r="J119" s="64">
        <v>1420</v>
      </c>
      <c r="K119" s="64">
        <v>114</v>
      </c>
      <c r="L119" s="65" t="s">
        <v>424</v>
      </c>
      <c r="M119" s="64">
        <v>1</v>
      </c>
    </row>
    <row r="120" spans="10:13" ht="12.75" hidden="1">
      <c r="J120" s="64">
        <v>1431</v>
      </c>
      <c r="K120" s="64">
        <v>115</v>
      </c>
      <c r="L120" s="65" t="s">
        <v>561</v>
      </c>
      <c r="M120" s="64">
        <v>6</v>
      </c>
    </row>
    <row r="121" spans="10:13" ht="12.75" hidden="1">
      <c r="J121" s="64">
        <v>1439</v>
      </c>
      <c r="K121" s="64">
        <v>116</v>
      </c>
      <c r="L121" s="65" t="s">
        <v>377</v>
      </c>
      <c r="M121" s="64">
        <v>14</v>
      </c>
    </row>
    <row r="122" spans="10:13" ht="12.75" hidden="1">
      <c r="J122" s="64">
        <v>1511</v>
      </c>
      <c r="K122" s="64">
        <v>117</v>
      </c>
      <c r="L122" s="65" t="s">
        <v>614</v>
      </c>
      <c r="M122" s="64">
        <v>8</v>
      </c>
    </row>
    <row r="123" spans="10:13" ht="12.75" hidden="1">
      <c r="J123" s="64">
        <v>1512</v>
      </c>
      <c r="K123" s="64">
        <v>118</v>
      </c>
      <c r="L123" s="65" t="s">
        <v>1497</v>
      </c>
      <c r="M123" s="64">
        <v>12</v>
      </c>
    </row>
    <row r="124" spans="10:13" ht="12.75" hidden="1">
      <c r="J124" s="64">
        <v>1520</v>
      </c>
      <c r="K124" s="64">
        <v>119</v>
      </c>
      <c r="L124" s="65" t="s">
        <v>588</v>
      </c>
      <c r="M124" s="64">
        <v>7</v>
      </c>
    </row>
    <row r="125" spans="10:13" ht="12.75" hidden="1">
      <c r="J125" s="64">
        <v>1610</v>
      </c>
      <c r="K125" s="64">
        <v>120</v>
      </c>
      <c r="L125" s="65" t="s">
        <v>508</v>
      </c>
      <c r="M125" s="64">
        <v>4</v>
      </c>
    </row>
    <row r="126" spans="10:13" ht="12.75" hidden="1">
      <c r="J126" s="64">
        <v>1621</v>
      </c>
      <c r="K126" s="64">
        <v>121</v>
      </c>
      <c r="L126" s="65" t="s">
        <v>486</v>
      </c>
      <c r="M126" s="64">
        <v>3</v>
      </c>
    </row>
    <row r="127" spans="10:13" ht="12.75" hidden="1">
      <c r="J127" s="64">
        <v>1622</v>
      </c>
      <c r="K127" s="64">
        <v>122</v>
      </c>
      <c r="L127" s="65" t="s">
        <v>562</v>
      </c>
      <c r="M127" s="64">
        <v>6</v>
      </c>
    </row>
    <row r="128" spans="10:13" ht="12.75" hidden="1">
      <c r="J128" s="64">
        <v>1623</v>
      </c>
      <c r="K128" s="64">
        <v>123</v>
      </c>
      <c r="L128" s="65" t="s">
        <v>2001</v>
      </c>
      <c r="M128" s="64">
        <v>20</v>
      </c>
    </row>
    <row r="129" spans="10:13" ht="12.75" hidden="1">
      <c r="J129" s="64">
        <v>1624</v>
      </c>
      <c r="K129" s="64">
        <v>124</v>
      </c>
      <c r="L129" s="65" t="s">
        <v>378</v>
      </c>
      <c r="M129" s="64">
        <v>14</v>
      </c>
    </row>
    <row r="130" spans="10:13" ht="12.75" hidden="1">
      <c r="J130" s="64">
        <v>1629</v>
      </c>
      <c r="K130" s="64">
        <v>125</v>
      </c>
      <c r="L130" s="65" t="s">
        <v>457</v>
      </c>
      <c r="M130" s="64">
        <v>2</v>
      </c>
    </row>
    <row r="131" spans="10:13" ht="12.75" hidden="1">
      <c r="J131" s="64">
        <v>1711</v>
      </c>
      <c r="K131" s="64">
        <v>127</v>
      </c>
      <c r="L131" s="65" t="s">
        <v>1499</v>
      </c>
      <c r="M131" s="64">
        <v>12</v>
      </c>
    </row>
    <row r="132" spans="10:13" ht="12.75" hidden="1">
      <c r="J132" s="64">
        <v>1712</v>
      </c>
      <c r="K132" s="64">
        <v>129</v>
      </c>
      <c r="L132" s="65" t="s">
        <v>531</v>
      </c>
      <c r="M132" s="64">
        <v>5</v>
      </c>
    </row>
    <row r="133" spans="10:13" ht="12.75" hidden="1">
      <c r="J133" s="64">
        <v>1721</v>
      </c>
      <c r="K133" s="64">
        <v>130</v>
      </c>
      <c r="L133" s="65" t="s">
        <v>1454</v>
      </c>
      <c r="M133" s="64">
        <v>9</v>
      </c>
    </row>
    <row r="134" spans="10:13" ht="12.75" hidden="1">
      <c r="J134" s="64">
        <v>1722</v>
      </c>
      <c r="K134" s="64">
        <v>131</v>
      </c>
      <c r="L134" s="65" t="s">
        <v>1522</v>
      </c>
      <c r="M134" s="64">
        <v>13</v>
      </c>
    </row>
    <row r="135" spans="10:13" ht="12.75" hidden="1">
      <c r="J135" s="64">
        <v>1723</v>
      </c>
      <c r="K135" s="64">
        <v>132</v>
      </c>
      <c r="L135" s="65" t="s">
        <v>1288</v>
      </c>
      <c r="M135" s="64">
        <v>18</v>
      </c>
    </row>
    <row r="136" spans="10:13" ht="12.75" hidden="1">
      <c r="J136" s="64">
        <v>1724</v>
      </c>
      <c r="K136" s="64">
        <v>133</v>
      </c>
      <c r="L136" s="65" t="s">
        <v>2018</v>
      </c>
      <c r="M136" s="64">
        <v>21</v>
      </c>
    </row>
    <row r="137" spans="10:13" ht="12.75" hidden="1">
      <c r="J137" s="64">
        <v>1729</v>
      </c>
      <c r="K137" s="64">
        <v>134</v>
      </c>
      <c r="L137" s="65" t="s">
        <v>1911</v>
      </c>
      <c r="M137" s="64">
        <v>17</v>
      </c>
    </row>
    <row r="138" spans="10:13" ht="12.75" hidden="1">
      <c r="J138" s="64">
        <v>1811</v>
      </c>
      <c r="K138" s="64">
        <v>135</v>
      </c>
      <c r="L138" s="65" t="s">
        <v>426</v>
      </c>
      <c r="M138" s="64">
        <v>1</v>
      </c>
    </row>
    <row r="139" spans="10:13" ht="12.75" hidden="1">
      <c r="J139" s="64">
        <v>1812</v>
      </c>
      <c r="K139" s="64">
        <v>136</v>
      </c>
      <c r="L139" s="65" t="s">
        <v>1467</v>
      </c>
      <c r="M139" s="64">
        <v>10</v>
      </c>
    </row>
    <row r="140" spans="10:13" ht="12.75" hidden="1">
      <c r="J140" s="64">
        <v>1813</v>
      </c>
      <c r="K140" s="64">
        <v>137</v>
      </c>
      <c r="L140" s="65" t="s">
        <v>1882</v>
      </c>
      <c r="M140" s="64">
        <v>16</v>
      </c>
    </row>
    <row r="141" spans="10:13" ht="12.75" hidden="1">
      <c r="J141" s="64">
        <v>1814</v>
      </c>
      <c r="K141" s="64">
        <v>138</v>
      </c>
      <c r="L141" s="65" t="s">
        <v>1289</v>
      </c>
      <c r="M141" s="64">
        <v>18</v>
      </c>
    </row>
    <row r="142" spans="10:13" ht="12.75" hidden="1">
      <c r="J142" s="64">
        <v>1820</v>
      </c>
      <c r="K142" s="64">
        <v>139</v>
      </c>
      <c r="L142" s="65" t="s">
        <v>589</v>
      </c>
      <c r="M142" s="64">
        <v>7</v>
      </c>
    </row>
    <row r="143" spans="10:13" ht="12.75" hidden="1">
      <c r="J143" s="64">
        <v>1910</v>
      </c>
      <c r="K143" s="64">
        <v>140</v>
      </c>
      <c r="L143" s="65" t="s">
        <v>1500</v>
      </c>
      <c r="M143" s="64">
        <v>12</v>
      </c>
    </row>
    <row r="144" spans="10:13" ht="12.75" hidden="1">
      <c r="J144" s="64">
        <v>1920</v>
      </c>
      <c r="K144" s="64">
        <v>141</v>
      </c>
      <c r="L144" s="65" t="s">
        <v>1883</v>
      </c>
      <c r="M144" s="64">
        <v>16</v>
      </c>
    </row>
    <row r="145" spans="10:13" ht="12.75" hidden="1">
      <c r="J145" s="64">
        <v>2011</v>
      </c>
      <c r="K145" s="64">
        <v>144</v>
      </c>
      <c r="L145" s="65" t="s">
        <v>590</v>
      </c>
      <c r="M145" s="64">
        <v>7</v>
      </c>
    </row>
    <row r="146" spans="10:13" ht="12.75" hidden="1">
      <c r="J146" s="64">
        <v>2012</v>
      </c>
      <c r="K146" s="64">
        <v>145</v>
      </c>
      <c r="L146" s="65" t="s">
        <v>563</v>
      </c>
      <c r="M146" s="64">
        <v>6</v>
      </c>
    </row>
    <row r="147" spans="10:13" ht="12.75" hidden="1">
      <c r="J147" s="64">
        <v>2013</v>
      </c>
      <c r="K147" s="64">
        <v>146</v>
      </c>
      <c r="L147" s="65" t="s">
        <v>458</v>
      </c>
      <c r="M147" s="64">
        <v>2</v>
      </c>
    </row>
    <row r="148" spans="10:13" ht="12.75" hidden="1">
      <c r="J148" s="64">
        <v>2014</v>
      </c>
      <c r="K148" s="64">
        <v>148</v>
      </c>
      <c r="L148" s="65" t="s">
        <v>1912</v>
      </c>
      <c r="M148" s="64">
        <v>17</v>
      </c>
    </row>
    <row r="149" spans="10:13" ht="12.75" hidden="1">
      <c r="J149" s="64">
        <v>2015</v>
      </c>
      <c r="K149" s="64">
        <v>149</v>
      </c>
      <c r="L149" s="65" t="s">
        <v>488</v>
      </c>
      <c r="M149" s="64">
        <v>3</v>
      </c>
    </row>
    <row r="150" spans="10:13" ht="12.75" hidden="1">
      <c r="J150" s="64">
        <v>2016</v>
      </c>
      <c r="K150" s="64">
        <v>150</v>
      </c>
      <c r="L150" s="65" t="s">
        <v>489</v>
      </c>
      <c r="M150" s="64">
        <v>3</v>
      </c>
    </row>
    <row r="151" spans="10:13" ht="12.75" hidden="1">
      <c r="J151" s="64">
        <v>2017</v>
      </c>
      <c r="K151" s="64">
        <v>151</v>
      </c>
      <c r="L151" s="65" t="s">
        <v>527</v>
      </c>
      <c r="M151" s="64">
        <v>5</v>
      </c>
    </row>
    <row r="152" spans="10:13" ht="12.75" hidden="1">
      <c r="J152" s="64">
        <v>2020</v>
      </c>
      <c r="K152" s="64">
        <v>152</v>
      </c>
      <c r="L152" s="65" t="s">
        <v>459</v>
      </c>
      <c r="M152" s="64">
        <v>2</v>
      </c>
    </row>
    <row r="153" spans="10:13" ht="12.75" hidden="1">
      <c r="J153" s="64">
        <v>2030</v>
      </c>
      <c r="K153" s="64">
        <v>153</v>
      </c>
      <c r="L153" s="65" t="s">
        <v>1913</v>
      </c>
      <c r="M153" s="64">
        <v>17</v>
      </c>
    </row>
    <row r="154" spans="10:13" ht="12.75" hidden="1">
      <c r="J154" s="64">
        <v>2041</v>
      </c>
      <c r="K154" s="64">
        <v>154</v>
      </c>
      <c r="L154" s="65" t="s">
        <v>1884</v>
      </c>
      <c r="M154" s="64">
        <v>16</v>
      </c>
    </row>
    <row r="155" spans="10:13" ht="12.75" hidden="1">
      <c r="J155" s="64">
        <v>2042</v>
      </c>
      <c r="K155" s="64">
        <v>155</v>
      </c>
      <c r="L155" s="65" t="s">
        <v>1914</v>
      </c>
      <c r="M155" s="64">
        <v>17</v>
      </c>
    </row>
    <row r="156" spans="10:13" ht="12.75" hidden="1">
      <c r="J156" s="64">
        <v>2051</v>
      </c>
      <c r="K156" s="64">
        <v>156</v>
      </c>
      <c r="L156" s="65" t="s">
        <v>532</v>
      </c>
      <c r="M156" s="64">
        <v>5</v>
      </c>
    </row>
    <row r="157" spans="10:13" ht="12.75" hidden="1">
      <c r="J157" s="64">
        <v>2052</v>
      </c>
      <c r="K157" s="64">
        <v>158</v>
      </c>
      <c r="L157" s="65" t="s">
        <v>427</v>
      </c>
      <c r="M157" s="64">
        <v>1</v>
      </c>
    </row>
    <row r="158" spans="10:13" ht="12.75" hidden="1">
      <c r="J158" s="64">
        <v>2053</v>
      </c>
      <c r="K158" s="64">
        <v>159</v>
      </c>
      <c r="L158" s="65" t="s">
        <v>1885</v>
      </c>
      <c r="M158" s="64">
        <v>16</v>
      </c>
    </row>
    <row r="159" spans="10:13" ht="12.75" hidden="1">
      <c r="J159" s="64">
        <v>2059</v>
      </c>
      <c r="K159" s="64">
        <v>161</v>
      </c>
      <c r="L159" s="65" t="s">
        <v>591</v>
      </c>
      <c r="M159" s="64">
        <v>7</v>
      </c>
    </row>
    <row r="160" spans="10:13" ht="12.75" hidden="1">
      <c r="J160" s="64">
        <v>2060</v>
      </c>
      <c r="K160" s="64">
        <v>163</v>
      </c>
      <c r="L160" s="65" t="s">
        <v>428</v>
      </c>
      <c r="M160" s="64">
        <v>1</v>
      </c>
    </row>
    <row r="161" spans="10:13" ht="12.75" hidden="1">
      <c r="J161" s="64">
        <v>2110</v>
      </c>
      <c r="K161" s="64">
        <v>164</v>
      </c>
      <c r="L161" s="65" t="s">
        <v>1482</v>
      </c>
      <c r="M161" s="64">
        <v>11</v>
      </c>
    </row>
    <row r="162" spans="10:13" ht="12.75" hidden="1">
      <c r="J162" s="64">
        <v>2120</v>
      </c>
      <c r="K162" s="64">
        <v>165</v>
      </c>
      <c r="L162" s="65" t="s">
        <v>533</v>
      </c>
      <c r="M162" s="64">
        <v>5</v>
      </c>
    </row>
    <row r="163" spans="10:13" ht="12.75" hidden="1">
      <c r="J163" s="64">
        <v>2211</v>
      </c>
      <c r="K163" s="64">
        <v>166</v>
      </c>
      <c r="L163" s="65" t="s">
        <v>1886</v>
      </c>
      <c r="M163" s="64">
        <v>16</v>
      </c>
    </row>
    <row r="164" spans="10:13" ht="12.75" hidden="1">
      <c r="J164" s="64">
        <v>2219</v>
      </c>
      <c r="K164" s="64">
        <v>167</v>
      </c>
      <c r="L164" s="65" t="s">
        <v>1523</v>
      </c>
      <c r="M164" s="64">
        <v>13</v>
      </c>
    </row>
    <row r="165" spans="10:13" ht="12.75" hidden="1">
      <c r="J165" s="64">
        <v>2221</v>
      </c>
      <c r="K165" s="64">
        <v>168</v>
      </c>
      <c r="L165" s="65" t="s">
        <v>490</v>
      </c>
      <c r="M165" s="64">
        <v>3</v>
      </c>
    </row>
    <row r="166" spans="10:13" ht="12.75" hidden="1">
      <c r="J166" s="64">
        <v>2222</v>
      </c>
      <c r="K166" s="64">
        <v>169</v>
      </c>
      <c r="L166" s="65" t="s">
        <v>429</v>
      </c>
      <c r="M166" s="64">
        <v>1</v>
      </c>
    </row>
    <row r="167" spans="10:13" ht="12.75" hidden="1">
      <c r="J167" s="64">
        <v>2223</v>
      </c>
      <c r="K167" s="64">
        <v>170</v>
      </c>
      <c r="L167" s="65" t="s">
        <v>615</v>
      </c>
      <c r="M167" s="64">
        <v>8</v>
      </c>
    </row>
    <row r="168" spans="10:13" ht="12.75" hidden="1">
      <c r="J168" s="64">
        <v>2229</v>
      </c>
      <c r="K168" s="64">
        <v>171</v>
      </c>
      <c r="L168" s="65" t="s">
        <v>1915</v>
      </c>
      <c r="M168" s="64">
        <v>17</v>
      </c>
    </row>
    <row r="169" spans="10:13" ht="12.75" hidden="1">
      <c r="J169" s="64">
        <v>2311</v>
      </c>
      <c r="K169" s="64">
        <v>172</v>
      </c>
      <c r="L169" s="65" t="s">
        <v>509</v>
      </c>
      <c r="M169" s="64">
        <v>4</v>
      </c>
    </row>
    <row r="170" spans="10:13" ht="12.75" hidden="1">
      <c r="J170" s="64">
        <v>2312</v>
      </c>
      <c r="K170" s="64">
        <v>173</v>
      </c>
      <c r="L170" s="65" t="s">
        <v>1524</v>
      </c>
      <c r="M170" s="64">
        <v>13</v>
      </c>
    </row>
    <row r="171" spans="10:13" ht="12.75" hidden="1">
      <c r="J171" s="64">
        <v>2313</v>
      </c>
      <c r="K171" s="64">
        <v>175</v>
      </c>
      <c r="L171" s="65" t="s">
        <v>1290</v>
      </c>
      <c r="M171" s="64">
        <v>18</v>
      </c>
    </row>
    <row r="172" spans="10:13" ht="12.75" hidden="1">
      <c r="J172" s="64">
        <v>2314</v>
      </c>
      <c r="K172" s="64">
        <v>176</v>
      </c>
      <c r="L172" s="65" t="s">
        <v>592</v>
      </c>
      <c r="M172" s="64">
        <v>7</v>
      </c>
    </row>
    <row r="173" spans="10:13" ht="12.75" hidden="1">
      <c r="J173" s="64">
        <v>2319</v>
      </c>
      <c r="K173" s="64">
        <v>177</v>
      </c>
      <c r="L173" s="65" t="s">
        <v>1483</v>
      </c>
      <c r="M173" s="64">
        <v>11</v>
      </c>
    </row>
    <row r="174" spans="10:13" ht="12.75" hidden="1">
      <c r="J174" s="64">
        <v>2320</v>
      </c>
      <c r="K174" s="64">
        <v>178</v>
      </c>
      <c r="L174" s="65" t="s">
        <v>1455</v>
      </c>
      <c r="M174" s="64">
        <v>9</v>
      </c>
    </row>
    <row r="175" spans="10:13" ht="12.75" hidden="1">
      <c r="J175" s="64">
        <v>2331</v>
      </c>
      <c r="K175" s="64">
        <v>179</v>
      </c>
      <c r="L175" s="65" t="s">
        <v>510</v>
      </c>
      <c r="M175" s="64">
        <v>4</v>
      </c>
    </row>
    <row r="176" spans="10:13" ht="12.75" hidden="1">
      <c r="J176" s="64">
        <v>2332</v>
      </c>
      <c r="K176" s="64">
        <v>180</v>
      </c>
      <c r="L176" s="65" t="s">
        <v>616</v>
      </c>
      <c r="M176" s="64">
        <v>8</v>
      </c>
    </row>
    <row r="177" spans="10:13" ht="12.75" hidden="1">
      <c r="J177" s="64">
        <v>2341</v>
      </c>
      <c r="K177" s="64">
        <v>181</v>
      </c>
      <c r="L177" s="65" t="s">
        <v>1916</v>
      </c>
      <c r="M177" s="64">
        <v>17</v>
      </c>
    </row>
    <row r="178" spans="10:13" ht="12.75" hidden="1">
      <c r="J178" s="64">
        <v>2342</v>
      </c>
      <c r="K178" s="64">
        <v>183</v>
      </c>
      <c r="L178" s="65" t="s">
        <v>644</v>
      </c>
      <c r="M178" s="64">
        <v>15</v>
      </c>
    </row>
    <row r="179" spans="10:13" ht="12.75" hidden="1">
      <c r="J179" s="64">
        <v>2343</v>
      </c>
      <c r="K179" s="64">
        <v>184</v>
      </c>
      <c r="L179" s="65" t="s">
        <v>645</v>
      </c>
      <c r="M179" s="64">
        <v>15</v>
      </c>
    </row>
    <row r="180" spans="10:13" ht="12.75" hidden="1">
      <c r="J180" s="64">
        <v>2344</v>
      </c>
      <c r="K180" s="64">
        <v>185</v>
      </c>
      <c r="L180" s="65" t="s">
        <v>1501</v>
      </c>
      <c r="M180" s="64">
        <v>12</v>
      </c>
    </row>
    <row r="181" spans="10:13" ht="12.75" hidden="1">
      <c r="J181" s="64">
        <v>2349</v>
      </c>
      <c r="K181" s="64">
        <v>186</v>
      </c>
      <c r="L181" s="65" t="s">
        <v>617</v>
      </c>
      <c r="M181" s="64">
        <v>8</v>
      </c>
    </row>
    <row r="182" spans="10:13" ht="12.75" hidden="1">
      <c r="J182" s="64">
        <v>2351</v>
      </c>
      <c r="K182" s="64">
        <v>187</v>
      </c>
      <c r="L182" s="65" t="s">
        <v>461</v>
      </c>
      <c r="M182" s="64">
        <v>2</v>
      </c>
    </row>
    <row r="183" spans="10:13" ht="12.75" hidden="1">
      <c r="J183" s="64">
        <v>2352</v>
      </c>
      <c r="K183" s="64">
        <v>189</v>
      </c>
      <c r="L183" s="65" t="s">
        <v>540</v>
      </c>
      <c r="M183" s="64">
        <v>5</v>
      </c>
    </row>
    <row r="184" spans="10:13" ht="12.75" hidden="1">
      <c r="J184" s="64">
        <v>2361</v>
      </c>
      <c r="K184" s="64">
        <v>190</v>
      </c>
      <c r="L184" s="65" t="s">
        <v>430</v>
      </c>
      <c r="M184" s="64">
        <v>1</v>
      </c>
    </row>
    <row r="185" spans="10:13" ht="12.75" hidden="1">
      <c r="J185" s="64">
        <v>2362</v>
      </c>
      <c r="K185" s="64">
        <v>192</v>
      </c>
      <c r="L185" s="65" t="s">
        <v>1917</v>
      </c>
      <c r="M185" s="64">
        <v>17</v>
      </c>
    </row>
    <row r="186" spans="10:13" ht="12.75" hidden="1">
      <c r="J186" s="64">
        <v>2363</v>
      </c>
      <c r="K186" s="64">
        <v>193</v>
      </c>
      <c r="L186" s="65" t="s">
        <v>431</v>
      </c>
      <c r="M186" s="64">
        <v>1</v>
      </c>
    </row>
    <row r="187" spans="10:13" ht="12.75" hidden="1">
      <c r="J187" s="64">
        <v>2364</v>
      </c>
      <c r="K187" s="64">
        <v>194</v>
      </c>
      <c r="L187" s="65" t="s">
        <v>566</v>
      </c>
      <c r="M187" s="64">
        <v>6</v>
      </c>
    </row>
    <row r="188" spans="10:13" ht="12.75" hidden="1">
      <c r="J188" s="64">
        <v>2365</v>
      </c>
      <c r="K188" s="64">
        <v>195</v>
      </c>
      <c r="L188" s="65" t="s">
        <v>380</v>
      </c>
      <c r="M188" s="64">
        <v>14</v>
      </c>
    </row>
    <row r="189" spans="10:13" ht="12.75" hidden="1">
      <c r="J189" s="64">
        <v>2369</v>
      </c>
      <c r="K189" s="64">
        <v>196</v>
      </c>
      <c r="L189" s="65" t="s">
        <v>646</v>
      </c>
      <c r="M189" s="64">
        <v>15</v>
      </c>
    </row>
    <row r="190" spans="10:13" ht="12.75" hidden="1">
      <c r="J190" s="64">
        <v>2370</v>
      </c>
      <c r="K190" s="64">
        <v>197</v>
      </c>
      <c r="L190" s="65" t="s">
        <v>1918</v>
      </c>
      <c r="M190" s="64">
        <v>17</v>
      </c>
    </row>
    <row r="191" spans="10:13" ht="12.75" hidden="1">
      <c r="J191" s="64">
        <v>2391</v>
      </c>
      <c r="K191" s="64">
        <v>198</v>
      </c>
      <c r="L191" s="65" t="s">
        <v>1327</v>
      </c>
      <c r="M191" s="64">
        <v>19</v>
      </c>
    </row>
    <row r="192" spans="10:13" ht="12.75" hidden="1">
      <c r="J192" s="64">
        <v>2399</v>
      </c>
      <c r="K192" s="64">
        <v>199</v>
      </c>
      <c r="L192" s="65" t="s">
        <v>593</v>
      </c>
      <c r="M192" s="64">
        <v>7</v>
      </c>
    </row>
    <row r="193" spans="10:13" ht="12.75" hidden="1">
      <c r="J193" s="64">
        <v>2410</v>
      </c>
      <c r="K193" s="64">
        <v>200</v>
      </c>
      <c r="L193" s="65" t="s">
        <v>462</v>
      </c>
      <c r="M193" s="64">
        <v>2</v>
      </c>
    </row>
    <row r="194" spans="10:13" ht="12.75" hidden="1">
      <c r="J194" s="64">
        <v>2420</v>
      </c>
      <c r="K194" s="64">
        <v>201</v>
      </c>
      <c r="L194" s="65" t="s">
        <v>567</v>
      </c>
      <c r="M194" s="64">
        <v>6</v>
      </c>
    </row>
    <row r="195" spans="10:13" ht="12.75" hidden="1">
      <c r="J195" s="64">
        <v>2431</v>
      </c>
      <c r="K195" s="64">
        <v>202</v>
      </c>
      <c r="L195" s="65" t="s">
        <v>568</v>
      </c>
      <c r="M195" s="64">
        <v>6</v>
      </c>
    </row>
    <row r="196" spans="10:13" ht="12.75" hidden="1">
      <c r="J196" s="64">
        <v>2432</v>
      </c>
      <c r="K196" s="64">
        <v>203</v>
      </c>
      <c r="L196" s="65" t="s">
        <v>569</v>
      </c>
      <c r="M196" s="64">
        <v>6</v>
      </c>
    </row>
    <row r="197" spans="10:13" ht="12.75" hidden="1">
      <c r="J197" s="64">
        <v>2433</v>
      </c>
      <c r="K197" s="64">
        <v>204</v>
      </c>
      <c r="L197" s="65" t="s">
        <v>1328</v>
      </c>
      <c r="M197" s="64">
        <v>19</v>
      </c>
    </row>
    <row r="198" spans="10:13" ht="12.75" hidden="1">
      <c r="J198" s="64">
        <v>2434</v>
      </c>
      <c r="K198" s="64">
        <v>205</v>
      </c>
      <c r="L198" s="65" t="s">
        <v>381</v>
      </c>
      <c r="M198" s="64">
        <v>14</v>
      </c>
    </row>
    <row r="199" spans="10:13" ht="12.75" hidden="1">
      <c r="J199" s="64">
        <v>2441</v>
      </c>
      <c r="K199" s="64">
        <v>206</v>
      </c>
      <c r="L199" s="65" t="s">
        <v>2003</v>
      </c>
      <c r="M199" s="64">
        <v>20</v>
      </c>
    </row>
    <row r="200" spans="10:13" ht="12.75" hidden="1">
      <c r="J200" s="64">
        <v>2442</v>
      </c>
      <c r="K200" s="64">
        <v>208</v>
      </c>
      <c r="L200" s="65" t="s">
        <v>463</v>
      </c>
      <c r="M200" s="64">
        <v>2</v>
      </c>
    </row>
    <row r="201" spans="10:13" ht="12.75" hidden="1">
      <c r="J201" s="64">
        <v>2443</v>
      </c>
      <c r="K201" s="64">
        <v>209</v>
      </c>
      <c r="L201" s="65" t="s">
        <v>619</v>
      </c>
      <c r="M201" s="64">
        <v>8</v>
      </c>
    </row>
    <row r="202" spans="10:13" ht="12.75" hidden="1">
      <c r="J202" s="64">
        <v>2444</v>
      </c>
      <c r="K202" s="64">
        <v>211</v>
      </c>
      <c r="L202" s="65" t="s">
        <v>464</v>
      </c>
      <c r="M202" s="64">
        <v>2</v>
      </c>
    </row>
    <row r="203" spans="10:13" ht="12.75" hidden="1">
      <c r="J203" s="64">
        <v>2445</v>
      </c>
      <c r="K203" s="64">
        <v>212</v>
      </c>
      <c r="L203" s="65" t="s">
        <v>465</v>
      </c>
      <c r="M203" s="64">
        <v>2</v>
      </c>
    </row>
    <row r="204" spans="10:13" ht="12.75" hidden="1">
      <c r="J204" s="64">
        <v>2446</v>
      </c>
      <c r="K204" s="64">
        <v>213</v>
      </c>
      <c r="L204" s="65" t="s">
        <v>434</v>
      </c>
      <c r="M204" s="64">
        <v>1</v>
      </c>
    </row>
    <row r="205" spans="10:13" ht="12.75" hidden="1">
      <c r="J205" s="64">
        <v>2451</v>
      </c>
      <c r="K205" s="64">
        <v>214</v>
      </c>
      <c r="L205" s="65" t="s">
        <v>570</v>
      </c>
      <c r="M205" s="64">
        <v>6</v>
      </c>
    </row>
    <row r="206" spans="10:13" ht="12.75" hidden="1">
      <c r="J206" s="64">
        <v>2452</v>
      </c>
      <c r="K206" s="64">
        <v>215</v>
      </c>
      <c r="L206" s="65" t="s">
        <v>620</v>
      </c>
      <c r="M206" s="64">
        <v>8</v>
      </c>
    </row>
    <row r="207" spans="10:13" ht="12.75" hidden="1">
      <c r="J207" s="64">
        <v>2453</v>
      </c>
      <c r="K207" s="64">
        <v>216</v>
      </c>
      <c r="L207" s="65" t="s">
        <v>511</v>
      </c>
      <c r="M207" s="64">
        <v>4</v>
      </c>
    </row>
    <row r="208" spans="10:13" ht="12.75" hidden="1">
      <c r="J208" s="64">
        <v>2454</v>
      </c>
      <c r="K208" s="64">
        <v>217</v>
      </c>
      <c r="L208" s="65" t="s">
        <v>1293</v>
      </c>
      <c r="M208" s="64">
        <v>18</v>
      </c>
    </row>
    <row r="209" spans="10:13" ht="12.75" hidden="1">
      <c r="J209" s="64">
        <v>2511</v>
      </c>
      <c r="K209" s="64">
        <v>219</v>
      </c>
      <c r="L209" s="65" t="s">
        <v>1329</v>
      </c>
      <c r="M209" s="64">
        <v>19</v>
      </c>
    </row>
    <row r="210" spans="10:13" ht="12.75" hidden="1">
      <c r="J210" s="64">
        <v>2512</v>
      </c>
      <c r="K210" s="64">
        <v>220</v>
      </c>
      <c r="L210" s="65" t="s">
        <v>491</v>
      </c>
      <c r="M210" s="64">
        <v>3</v>
      </c>
    </row>
    <row r="211" spans="10:13" ht="12.75" hidden="1">
      <c r="J211" s="64">
        <v>2521</v>
      </c>
      <c r="K211" s="64">
        <v>221</v>
      </c>
      <c r="L211" s="65" t="s">
        <v>1484</v>
      </c>
      <c r="M211" s="64">
        <v>11</v>
      </c>
    </row>
    <row r="212" spans="10:13" ht="12.75" hidden="1">
      <c r="J212" s="64">
        <v>2529</v>
      </c>
      <c r="K212" s="64">
        <v>222</v>
      </c>
      <c r="L212" s="65" t="s">
        <v>1294</v>
      </c>
      <c r="M212" s="64">
        <v>18</v>
      </c>
    </row>
    <row r="213" spans="10:13" ht="12.75" hidden="1">
      <c r="J213" s="64">
        <v>2530</v>
      </c>
      <c r="K213" s="64">
        <v>223</v>
      </c>
      <c r="L213" s="65" t="s">
        <v>1295</v>
      </c>
      <c r="M213" s="64">
        <v>18</v>
      </c>
    </row>
    <row r="214" spans="10:13" ht="12.75" hidden="1">
      <c r="J214" s="64">
        <v>2540</v>
      </c>
      <c r="K214" s="64">
        <v>225</v>
      </c>
      <c r="L214" s="65" t="s">
        <v>512</v>
      </c>
      <c r="M214" s="64">
        <v>4</v>
      </c>
    </row>
    <row r="215" spans="10:13" ht="12.75" hidden="1">
      <c r="J215" s="64">
        <v>2550</v>
      </c>
      <c r="K215" s="64">
        <v>226</v>
      </c>
      <c r="L215" s="65" t="s">
        <v>1343</v>
      </c>
      <c r="M215" s="64">
        <v>19</v>
      </c>
    </row>
    <row r="216" spans="10:13" ht="12.75" hidden="1">
      <c r="J216" s="64">
        <v>2561</v>
      </c>
      <c r="K216" s="64">
        <v>227</v>
      </c>
      <c r="L216" s="65" t="s">
        <v>571</v>
      </c>
      <c r="M216" s="64">
        <v>6</v>
      </c>
    </row>
    <row r="217" spans="10:13" ht="12.75" hidden="1">
      <c r="J217" s="64">
        <v>2562</v>
      </c>
      <c r="K217" s="64">
        <v>228</v>
      </c>
      <c r="L217" s="65" t="s">
        <v>492</v>
      </c>
      <c r="M217" s="64">
        <v>3</v>
      </c>
    </row>
    <row r="218" spans="10:13" ht="12.75" hidden="1">
      <c r="J218" s="64">
        <v>2571</v>
      </c>
      <c r="K218" s="64">
        <v>229</v>
      </c>
      <c r="L218" s="65" t="s">
        <v>541</v>
      </c>
      <c r="M218" s="64">
        <v>5</v>
      </c>
    </row>
    <row r="219" spans="10:13" ht="12.75" hidden="1">
      <c r="J219" s="64">
        <v>2572</v>
      </c>
      <c r="K219" s="64">
        <v>230</v>
      </c>
      <c r="L219" s="65" t="s">
        <v>382</v>
      </c>
      <c r="M219" s="64">
        <v>14</v>
      </c>
    </row>
    <row r="220" spans="10:13" ht="12.75" hidden="1">
      <c r="J220" s="64">
        <v>2573</v>
      </c>
      <c r="K220" s="64">
        <v>231</v>
      </c>
      <c r="L220" s="65" t="s">
        <v>1485</v>
      </c>
      <c r="M220" s="64">
        <v>11</v>
      </c>
    </row>
    <row r="221" spans="10:13" ht="12.75" hidden="1">
      <c r="J221" s="64">
        <v>2591</v>
      </c>
      <c r="K221" s="64">
        <v>232</v>
      </c>
      <c r="L221" s="65" t="s">
        <v>493</v>
      </c>
      <c r="M221" s="64">
        <v>3</v>
      </c>
    </row>
    <row r="222" spans="10:13" ht="12.75" hidden="1">
      <c r="J222" s="64">
        <v>2592</v>
      </c>
      <c r="K222" s="64">
        <v>234</v>
      </c>
      <c r="L222" s="65" t="s">
        <v>1526</v>
      </c>
      <c r="M222" s="64">
        <v>13</v>
      </c>
    </row>
    <row r="223" spans="10:13" ht="12.75" hidden="1">
      <c r="J223" s="64">
        <v>2593</v>
      </c>
      <c r="K223" s="64">
        <v>235</v>
      </c>
      <c r="L223" s="65" t="s">
        <v>1300</v>
      </c>
      <c r="M223" s="64">
        <v>18</v>
      </c>
    </row>
    <row r="224" spans="10:13" ht="12.75" hidden="1">
      <c r="J224" s="64">
        <v>2594</v>
      </c>
      <c r="K224" s="64">
        <v>236</v>
      </c>
      <c r="L224" s="65" t="s">
        <v>467</v>
      </c>
      <c r="M224" s="64">
        <v>2</v>
      </c>
    </row>
    <row r="225" spans="10:13" ht="12.75" hidden="1">
      <c r="J225" s="64">
        <v>2599</v>
      </c>
      <c r="K225" s="64">
        <v>237</v>
      </c>
      <c r="L225" s="65" t="s">
        <v>621</v>
      </c>
      <c r="M225" s="64">
        <v>8</v>
      </c>
    </row>
    <row r="226" spans="10:13" ht="12.75" hidden="1">
      <c r="J226" s="64">
        <v>2611</v>
      </c>
      <c r="K226" s="64">
        <v>239</v>
      </c>
      <c r="L226" s="65" t="s">
        <v>1887</v>
      </c>
      <c r="M226" s="64">
        <v>16</v>
      </c>
    </row>
    <row r="227" spans="10:13" ht="12.75" hidden="1">
      <c r="J227" s="64">
        <v>2612</v>
      </c>
      <c r="K227" s="64">
        <v>240</v>
      </c>
      <c r="L227" s="65" t="s">
        <v>1456</v>
      </c>
      <c r="M227" s="64">
        <v>9</v>
      </c>
    </row>
    <row r="228" spans="10:13" ht="12.75" hidden="1">
      <c r="J228" s="64">
        <v>2620</v>
      </c>
      <c r="K228" s="64">
        <v>242</v>
      </c>
      <c r="L228" s="65" t="s">
        <v>622</v>
      </c>
      <c r="M228" s="64">
        <v>8</v>
      </c>
    </row>
    <row r="229" spans="10:13" ht="12.75" hidden="1">
      <c r="J229" s="64">
        <v>2630</v>
      </c>
      <c r="K229" s="64">
        <v>243</v>
      </c>
      <c r="L229" s="65" t="s">
        <v>1921</v>
      </c>
      <c r="M229" s="64">
        <v>17</v>
      </c>
    </row>
    <row r="230" spans="10:13" ht="12.75" hidden="1">
      <c r="J230" s="64">
        <v>2640</v>
      </c>
      <c r="K230" s="64">
        <v>244</v>
      </c>
      <c r="L230" s="65" t="s">
        <v>543</v>
      </c>
      <c r="M230" s="64">
        <v>5</v>
      </c>
    </row>
    <row r="231" spans="10:13" ht="12.75" hidden="1">
      <c r="J231" s="64">
        <v>2651</v>
      </c>
      <c r="K231" s="64">
        <v>245</v>
      </c>
      <c r="L231" s="65" t="s">
        <v>1468</v>
      </c>
      <c r="M231" s="64">
        <v>10</v>
      </c>
    </row>
    <row r="232" spans="10:13" ht="12.75" hidden="1">
      <c r="J232" s="64">
        <v>2652</v>
      </c>
      <c r="K232" s="64">
        <v>246</v>
      </c>
      <c r="L232" s="65" t="s">
        <v>1301</v>
      </c>
      <c r="M232" s="64">
        <v>18</v>
      </c>
    </row>
    <row r="233" spans="10:13" ht="12.75" hidden="1">
      <c r="J233" s="64">
        <v>2660</v>
      </c>
      <c r="K233" s="64">
        <v>247</v>
      </c>
      <c r="L233" s="65" t="s">
        <v>542</v>
      </c>
      <c r="M233" s="64">
        <v>5</v>
      </c>
    </row>
    <row r="234" spans="10:13" ht="12.75" hidden="1">
      <c r="J234" s="64">
        <v>2670</v>
      </c>
      <c r="K234" s="64">
        <v>248</v>
      </c>
      <c r="L234" s="65" t="s">
        <v>468</v>
      </c>
      <c r="M234" s="64">
        <v>2</v>
      </c>
    </row>
    <row r="235" spans="10:13" ht="12.75" hidden="1">
      <c r="J235" s="64">
        <v>2680</v>
      </c>
      <c r="K235" s="64">
        <v>249</v>
      </c>
      <c r="L235" s="65" t="s">
        <v>1922</v>
      </c>
      <c r="M235" s="64">
        <v>17</v>
      </c>
    </row>
    <row r="236" spans="10:13" ht="12.75" hidden="1">
      <c r="J236" s="64">
        <v>2711</v>
      </c>
      <c r="K236" s="64">
        <v>250</v>
      </c>
      <c r="L236" s="65" t="s">
        <v>2004</v>
      </c>
      <c r="M236" s="64">
        <v>20</v>
      </c>
    </row>
    <row r="237" spans="10:13" ht="12.75" hidden="1">
      <c r="J237" s="64">
        <v>2712</v>
      </c>
      <c r="K237" s="64">
        <v>251</v>
      </c>
      <c r="L237" s="65" t="s">
        <v>544</v>
      </c>
      <c r="M237" s="64">
        <v>5</v>
      </c>
    </row>
    <row r="238" spans="10:13" ht="12.75" hidden="1">
      <c r="J238" s="64">
        <v>2720</v>
      </c>
      <c r="K238" s="64">
        <v>252</v>
      </c>
      <c r="L238" s="65" t="s">
        <v>623</v>
      </c>
      <c r="M238" s="64">
        <v>8</v>
      </c>
    </row>
    <row r="239" spans="10:13" ht="12.75" hidden="1">
      <c r="J239" s="64">
        <v>2731</v>
      </c>
      <c r="K239" s="64">
        <v>253</v>
      </c>
      <c r="L239" s="65" t="s">
        <v>624</v>
      </c>
      <c r="M239" s="64">
        <v>8</v>
      </c>
    </row>
    <row r="240" spans="10:13" ht="12.75" hidden="1">
      <c r="J240" s="64">
        <v>2732</v>
      </c>
      <c r="K240" s="64">
        <v>254</v>
      </c>
      <c r="L240" s="65" t="s">
        <v>1302</v>
      </c>
      <c r="M240" s="64">
        <v>18</v>
      </c>
    </row>
    <row r="241" spans="10:13" ht="12.75" hidden="1">
      <c r="J241" s="64">
        <v>2733</v>
      </c>
      <c r="K241" s="64">
        <v>256</v>
      </c>
      <c r="L241" s="65" t="s">
        <v>469</v>
      </c>
      <c r="M241" s="64">
        <v>2</v>
      </c>
    </row>
    <row r="242" spans="10:13" ht="12.75" hidden="1">
      <c r="J242" s="64">
        <v>2740</v>
      </c>
      <c r="K242" s="64">
        <v>257</v>
      </c>
      <c r="L242" s="65" t="s">
        <v>629</v>
      </c>
      <c r="M242" s="64">
        <v>14</v>
      </c>
    </row>
    <row r="243" spans="10:13" ht="12.75" hidden="1">
      <c r="J243" s="64">
        <v>2751</v>
      </c>
      <c r="K243" s="64">
        <v>258</v>
      </c>
      <c r="L243" s="65" t="s">
        <v>1923</v>
      </c>
      <c r="M243" s="64">
        <v>17</v>
      </c>
    </row>
    <row r="244" spans="10:13" ht="12.75" hidden="1">
      <c r="J244" s="64">
        <v>2752</v>
      </c>
      <c r="K244" s="64">
        <v>259</v>
      </c>
      <c r="L244" s="65" t="s">
        <v>495</v>
      </c>
      <c r="M244" s="64">
        <v>3</v>
      </c>
    </row>
    <row r="245" spans="10:13" ht="12.75" hidden="1">
      <c r="J245" s="64">
        <v>2790</v>
      </c>
      <c r="K245" s="64">
        <v>260</v>
      </c>
      <c r="L245" s="65" t="s">
        <v>545</v>
      </c>
      <c r="M245" s="64">
        <v>5</v>
      </c>
    </row>
    <row r="246" spans="10:13" ht="12.75" hidden="1">
      <c r="J246" s="64">
        <v>2811</v>
      </c>
      <c r="K246" s="64">
        <v>261</v>
      </c>
      <c r="L246" s="65" t="s">
        <v>1437</v>
      </c>
      <c r="M246" s="64">
        <v>8</v>
      </c>
    </row>
    <row r="247" spans="10:13" ht="12.75" hidden="1">
      <c r="J247" s="64">
        <v>2812</v>
      </c>
      <c r="K247" s="64">
        <v>263</v>
      </c>
      <c r="L247" s="65" t="s">
        <v>1303</v>
      </c>
      <c r="M247" s="64">
        <v>18</v>
      </c>
    </row>
    <row r="248" spans="10:13" ht="12.75" hidden="1">
      <c r="J248" s="64">
        <v>2813</v>
      </c>
      <c r="K248" s="64">
        <v>264</v>
      </c>
      <c r="L248" s="65" t="s">
        <v>1345</v>
      </c>
      <c r="M248" s="64">
        <v>19</v>
      </c>
    </row>
    <row r="249" spans="10:13" ht="12.75" hidden="1">
      <c r="J249" s="64">
        <v>2814</v>
      </c>
      <c r="K249" s="64">
        <v>265</v>
      </c>
      <c r="L249" s="65" t="s">
        <v>470</v>
      </c>
      <c r="M249" s="64">
        <v>2</v>
      </c>
    </row>
    <row r="250" spans="10:13" ht="12.75" hidden="1">
      <c r="J250" s="64">
        <v>2815</v>
      </c>
      <c r="K250" s="64">
        <v>266</v>
      </c>
      <c r="L250" s="65" t="s">
        <v>1469</v>
      </c>
      <c r="M250" s="64">
        <v>10</v>
      </c>
    </row>
    <row r="251" spans="10:13" ht="12.75" hidden="1">
      <c r="J251" s="64">
        <v>2821</v>
      </c>
      <c r="K251" s="64">
        <v>267</v>
      </c>
      <c r="L251" s="65" t="s">
        <v>1924</v>
      </c>
      <c r="M251" s="64">
        <v>17</v>
      </c>
    </row>
    <row r="252" spans="10:13" ht="12.75" hidden="1">
      <c r="J252" s="64">
        <v>2822</v>
      </c>
      <c r="K252" s="64">
        <v>268</v>
      </c>
      <c r="L252" s="65" t="s">
        <v>1346</v>
      </c>
      <c r="M252" s="64">
        <v>19</v>
      </c>
    </row>
    <row r="253" spans="10:13" ht="12.75" hidden="1">
      <c r="J253" s="64">
        <v>2823</v>
      </c>
      <c r="K253" s="64">
        <v>270</v>
      </c>
      <c r="L253" s="65" t="s">
        <v>572</v>
      </c>
      <c r="M253" s="64">
        <v>6</v>
      </c>
    </row>
    <row r="254" spans="10:13" ht="12.75" hidden="1">
      <c r="J254" s="64">
        <v>2824</v>
      </c>
      <c r="K254" s="64">
        <v>271</v>
      </c>
      <c r="L254" s="65" t="s">
        <v>1090</v>
      </c>
      <c r="M254" s="64">
        <v>14</v>
      </c>
    </row>
    <row r="255" spans="10:13" ht="12.75" hidden="1">
      <c r="J255" s="64">
        <v>2825</v>
      </c>
      <c r="K255" s="64">
        <v>273</v>
      </c>
      <c r="L255" s="65" t="s">
        <v>1438</v>
      </c>
      <c r="M255" s="64">
        <v>8</v>
      </c>
    </row>
    <row r="256" spans="10:13" ht="12.75" hidden="1">
      <c r="J256" s="64">
        <v>2829</v>
      </c>
      <c r="K256" s="64">
        <v>274</v>
      </c>
      <c r="L256" s="65" t="s">
        <v>1304</v>
      </c>
      <c r="M256" s="64">
        <v>18</v>
      </c>
    </row>
    <row r="257" spans="10:13" ht="12.75" hidden="1">
      <c r="J257" s="64">
        <v>2830</v>
      </c>
      <c r="K257" s="64">
        <v>275</v>
      </c>
      <c r="L257" s="65" t="s">
        <v>1439</v>
      </c>
      <c r="M257" s="64">
        <v>8</v>
      </c>
    </row>
    <row r="258" spans="10:13" ht="12.75" hidden="1">
      <c r="J258" s="64">
        <v>2841</v>
      </c>
      <c r="K258" s="64">
        <v>276</v>
      </c>
      <c r="L258" s="65" t="s">
        <v>2005</v>
      </c>
      <c r="M258" s="64">
        <v>20</v>
      </c>
    </row>
    <row r="259" spans="10:13" ht="12.75" hidden="1">
      <c r="J259" s="64">
        <v>2849</v>
      </c>
      <c r="K259" s="64">
        <v>278</v>
      </c>
      <c r="L259" s="65" t="s">
        <v>630</v>
      </c>
      <c r="M259" s="64">
        <v>14</v>
      </c>
    </row>
    <row r="260" spans="10:13" ht="12.75" hidden="1">
      <c r="J260" s="64">
        <v>2891</v>
      </c>
      <c r="K260" s="64">
        <v>279</v>
      </c>
      <c r="L260" s="65" t="s">
        <v>2006</v>
      </c>
      <c r="M260" s="64">
        <v>20</v>
      </c>
    </row>
    <row r="261" spans="10:13" ht="12.75" hidden="1">
      <c r="J261" s="64">
        <v>2892</v>
      </c>
      <c r="K261" s="64">
        <v>280</v>
      </c>
      <c r="L261" s="65" t="s">
        <v>1926</v>
      </c>
      <c r="M261" s="64">
        <v>17</v>
      </c>
    </row>
    <row r="262" spans="10:13" ht="12.75" hidden="1">
      <c r="J262" s="64">
        <v>2893</v>
      </c>
      <c r="K262" s="64">
        <v>281</v>
      </c>
      <c r="L262" s="65" t="s">
        <v>513</v>
      </c>
      <c r="M262" s="64">
        <v>4</v>
      </c>
    </row>
    <row r="263" spans="10:13" ht="12.75" hidden="1">
      <c r="J263" s="64">
        <v>2894</v>
      </c>
      <c r="K263" s="64">
        <v>282</v>
      </c>
      <c r="L263" s="65" t="s">
        <v>1527</v>
      </c>
      <c r="M263" s="64">
        <v>13</v>
      </c>
    </row>
    <row r="264" spans="10:13" ht="12.75" hidden="1">
      <c r="J264" s="64">
        <v>2895</v>
      </c>
      <c r="K264" s="64">
        <v>283</v>
      </c>
      <c r="L264" s="65" t="s">
        <v>1470</v>
      </c>
      <c r="M264" s="64">
        <v>10</v>
      </c>
    </row>
    <row r="265" spans="10:13" ht="12.75" hidden="1">
      <c r="J265" s="64">
        <v>2896</v>
      </c>
      <c r="K265" s="64">
        <v>284</v>
      </c>
      <c r="L265" s="65" t="s">
        <v>1502</v>
      </c>
      <c r="M265" s="64">
        <v>12</v>
      </c>
    </row>
    <row r="266" spans="10:13" ht="12.75" hidden="1">
      <c r="J266" s="64">
        <v>2899</v>
      </c>
      <c r="K266" s="64">
        <v>285</v>
      </c>
      <c r="L266" s="65" t="s">
        <v>1503</v>
      </c>
      <c r="M266" s="64">
        <v>12</v>
      </c>
    </row>
    <row r="267" spans="10:13" ht="12.75" hidden="1">
      <c r="J267" s="64">
        <v>2910</v>
      </c>
      <c r="K267" s="64">
        <v>287</v>
      </c>
      <c r="L267" s="65" t="s">
        <v>594</v>
      </c>
      <c r="M267" s="64">
        <v>7</v>
      </c>
    </row>
    <row r="268" spans="10:13" ht="12.75" hidden="1">
      <c r="J268" s="64">
        <v>2920</v>
      </c>
      <c r="K268" s="64">
        <v>288</v>
      </c>
      <c r="L268" s="65" t="s">
        <v>1457</v>
      </c>
      <c r="M268" s="64">
        <v>9</v>
      </c>
    </row>
    <row r="269" spans="10:13" ht="12.75" hidden="1">
      <c r="J269" s="64">
        <v>2931</v>
      </c>
      <c r="K269" s="64">
        <v>289</v>
      </c>
      <c r="L269" s="65" t="s">
        <v>546</v>
      </c>
      <c r="M269" s="64">
        <v>5</v>
      </c>
    </row>
    <row r="270" spans="10:13" ht="12.75" hidden="1">
      <c r="J270" s="64">
        <v>2932</v>
      </c>
      <c r="K270" s="64">
        <v>290</v>
      </c>
      <c r="L270" s="65" t="s">
        <v>1440</v>
      </c>
      <c r="M270" s="64">
        <v>8</v>
      </c>
    </row>
    <row r="271" spans="10:13" ht="12.75" hidden="1">
      <c r="J271" s="64">
        <v>3011</v>
      </c>
      <c r="K271" s="64">
        <v>291</v>
      </c>
      <c r="L271" s="65" t="s">
        <v>1528</v>
      </c>
      <c r="M271" s="64">
        <v>18</v>
      </c>
    </row>
    <row r="272" spans="10:13" ht="12.75" hidden="1">
      <c r="J272" s="64">
        <v>3012</v>
      </c>
      <c r="K272" s="64">
        <v>292</v>
      </c>
      <c r="L272" s="65" t="s">
        <v>573</v>
      </c>
      <c r="M272" s="64">
        <v>6</v>
      </c>
    </row>
    <row r="273" spans="10:13" ht="12.75" hidden="1">
      <c r="J273" s="64">
        <v>3020</v>
      </c>
      <c r="K273" s="64">
        <v>293</v>
      </c>
      <c r="L273" s="65" t="s">
        <v>496</v>
      </c>
      <c r="M273" s="64">
        <v>3</v>
      </c>
    </row>
    <row r="274" spans="10:13" ht="12.75" hidden="1">
      <c r="J274" s="64">
        <v>3030</v>
      </c>
      <c r="K274" s="64">
        <v>294</v>
      </c>
      <c r="L274" s="65" t="s">
        <v>1891</v>
      </c>
      <c r="M274" s="64">
        <v>16</v>
      </c>
    </row>
    <row r="275" spans="10:13" ht="12.75" hidden="1">
      <c r="J275" s="64">
        <v>3040</v>
      </c>
      <c r="K275" s="64">
        <v>295</v>
      </c>
      <c r="L275" s="65" t="s">
        <v>1890</v>
      </c>
      <c r="M275" s="64">
        <v>16</v>
      </c>
    </row>
    <row r="276" spans="10:13" ht="12.75" hidden="1">
      <c r="J276" s="64">
        <v>3091</v>
      </c>
      <c r="K276" s="64">
        <v>296</v>
      </c>
      <c r="L276" s="65" t="s">
        <v>1529</v>
      </c>
      <c r="M276" s="64">
        <v>13</v>
      </c>
    </row>
    <row r="277" spans="10:13" ht="12.75" hidden="1">
      <c r="J277" s="64">
        <v>3092</v>
      </c>
      <c r="K277" s="64">
        <v>297</v>
      </c>
      <c r="L277" s="65" t="s">
        <v>514</v>
      </c>
      <c r="M277" s="64">
        <v>4</v>
      </c>
    </row>
    <row r="278" spans="10:13" ht="12.75" hidden="1">
      <c r="J278" s="64">
        <v>3099</v>
      </c>
      <c r="K278" s="64">
        <v>298</v>
      </c>
      <c r="L278" s="65" t="s">
        <v>650</v>
      </c>
      <c r="M278" s="64">
        <v>15</v>
      </c>
    </row>
    <row r="279" spans="10:13" ht="12.75" hidden="1">
      <c r="J279" s="64">
        <v>3101</v>
      </c>
      <c r="K279" s="64">
        <v>299</v>
      </c>
      <c r="L279" s="65" t="s">
        <v>1504</v>
      </c>
      <c r="M279" s="64">
        <v>12</v>
      </c>
    </row>
    <row r="280" spans="10:13" ht="12.75" hidden="1">
      <c r="J280" s="64">
        <v>3102</v>
      </c>
      <c r="K280" s="64">
        <v>300</v>
      </c>
      <c r="L280" s="65" t="s">
        <v>1928</v>
      </c>
      <c r="M280" s="64">
        <v>17</v>
      </c>
    </row>
    <row r="281" spans="10:13" ht="12.75" hidden="1">
      <c r="J281" s="64">
        <v>3103</v>
      </c>
      <c r="K281" s="64">
        <v>301</v>
      </c>
      <c r="L281" s="65" t="s">
        <v>1441</v>
      </c>
      <c r="M281" s="64">
        <v>8</v>
      </c>
    </row>
    <row r="282" spans="10:13" ht="12.75" hidden="1">
      <c r="J282" s="64">
        <v>3109</v>
      </c>
      <c r="K282" s="64">
        <v>302</v>
      </c>
      <c r="L282" s="65" t="s">
        <v>1442</v>
      </c>
      <c r="M282" s="64">
        <v>8</v>
      </c>
    </row>
    <row r="283" spans="10:13" ht="12.75" hidden="1">
      <c r="J283" s="64">
        <v>3211</v>
      </c>
      <c r="K283" s="64">
        <v>303</v>
      </c>
      <c r="L283" s="65" t="s">
        <v>1505</v>
      </c>
      <c r="M283" s="64">
        <v>12</v>
      </c>
    </row>
    <row r="284" spans="10:13" ht="12.75" hidden="1">
      <c r="J284" s="64">
        <v>3212</v>
      </c>
      <c r="K284" s="64">
        <v>304</v>
      </c>
      <c r="L284" s="65" t="s">
        <v>1305</v>
      </c>
      <c r="M284" s="64">
        <v>18</v>
      </c>
    </row>
    <row r="285" spans="10:13" ht="12.75" hidden="1">
      <c r="J285" s="64">
        <v>3213</v>
      </c>
      <c r="K285" s="64">
        <v>306</v>
      </c>
      <c r="L285" s="65" t="s">
        <v>1347</v>
      </c>
      <c r="M285" s="64">
        <v>19</v>
      </c>
    </row>
    <row r="286" spans="10:13" ht="12.75" hidden="1">
      <c r="J286" s="64">
        <v>3220</v>
      </c>
      <c r="K286" s="64">
        <v>307</v>
      </c>
      <c r="L286" s="65" t="s">
        <v>1471</v>
      </c>
      <c r="M286" s="64">
        <v>10</v>
      </c>
    </row>
    <row r="287" spans="10:13" ht="12.75" hidden="1">
      <c r="J287" s="64">
        <v>3230</v>
      </c>
      <c r="K287" s="64">
        <v>308</v>
      </c>
      <c r="L287" s="65" t="s">
        <v>1348</v>
      </c>
      <c r="M287" s="64">
        <v>19</v>
      </c>
    </row>
    <row r="288" spans="10:13" ht="12.75" hidden="1">
      <c r="J288" s="64">
        <v>3240</v>
      </c>
      <c r="K288" s="64">
        <v>309</v>
      </c>
      <c r="L288" s="65" t="s">
        <v>1506</v>
      </c>
      <c r="M288" s="64">
        <v>12</v>
      </c>
    </row>
    <row r="289" spans="10:13" ht="12.75" hidden="1">
      <c r="J289" s="64">
        <v>3250</v>
      </c>
      <c r="K289" s="64">
        <v>310</v>
      </c>
      <c r="L289" s="65" t="s">
        <v>1123</v>
      </c>
      <c r="M289" s="64">
        <v>15</v>
      </c>
    </row>
    <row r="290" spans="10:13" ht="12.75" hidden="1">
      <c r="J290" s="64">
        <v>3291</v>
      </c>
      <c r="K290" s="64">
        <v>311</v>
      </c>
      <c r="L290" s="65" t="s">
        <v>472</v>
      </c>
      <c r="M290" s="64">
        <v>2</v>
      </c>
    </row>
    <row r="291" spans="10:13" ht="12.75" hidden="1">
      <c r="J291" s="64">
        <v>3299</v>
      </c>
      <c r="K291" s="64">
        <v>312</v>
      </c>
      <c r="L291" s="65" t="s">
        <v>631</v>
      </c>
      <c r="M291" s="64">
        <v>14</v>
      </c>
    </row>
    <row r="292" spans="10:13" ht="12.75" hidden="1">
      <c r="J292" s="64">
        <v>3311</v>
      </c>
      <c r="K292" s="64">
        <v>313</v>
      </c>
      <c r="L292" s="65" t="s">
        <v>1458</v>
      </c>
      <c r="M292" s="64">
        <v>9</v>
      </c>
    </row>
    <row r="293" spans="10:13" ht="12.75" hidden="1">
      <c r="J293" s="64">
        <v>3312</v>
      </c>
      <c r="K293" s="64">
        <v>314</v>
      </c>
      <c r="L293" s="65" t="s">
        <v>1929</v>
      </c>
      <c r="M293" s="64">
        <v>17</v>
      </c>
    </row>
    <row r="294" spans="10:13" ht="12.75" hidden="1">
      <c r="J294" s="64">
        <v>3313</v>
      </c>
      <c r="K294" s="64">
        <v>315</v>
      </c>
      <c r="L294" s="65" t="s">
        <v>515</v>
      </c>
      <c r="M294" s="64">
        <v>4</v>
      </c>
    </row>
    <row r="295" spans="10:13" ht="12.75" hidden="1">
      <c r="J295" s="64">
        <v>3314</v>
      </c>
      <c r="K295" s="64">
        <v>316</v>
      </c>
      <c r="L295" s="65" t="s">
        <v>1530</v>
      </c>
      <c r="M295" s="64">
        <v>13</v>
      </c>
    </row>
    <row r="296" spans="10:13" ht="12.75" hidden="1">
      <c r="J296" s="64">
        <v>3315</v>
      </c>
      <c r="K296" s="64">
        <v>317</v>
      </c>
      <c r="L296" s="65" t="s">
        <v>1531</v>
      </c>
      <c r="M296" s="64">
        <v>13</v>
      </c>
    </row>
    <row r="297" spans="10:13" ht="12.75" hidden="1">
      <c r="J297" s="64">
        <v>3316</v>
      </c>
      <c r="K297" s="64">
        <v>318</v>
      </c>
      <c r="L297" s="65" t="s">
        <v>1486</v>
      </c>
      <c r="M297" s="64">
        <v>11</v>
      </c>
    </row>
    <row r="298" spans="10:13" ht="12.75" hidden="1">
      <c r="J298" s="64">
        <v>3317</v>
      </c>
      <c r="K298" s="64">
        <v>320</v>
      </c>
      <c r="L298" s="65" t="s">
        <v>1532</v>
      </c>
      <c r="M298" s="64">
        <v>13</v>
      </c>
    </row>
    <row r="299" spans="10:13" ht="12.75" hidden="1">
      <c r="J299" s="64">
        <v>3319</v>
      </c>
      <c r="K299" s="64">
        <v>321</v>
      </c>
      <c r="L299" s="65" t="s">
        <v>1306</v>
      </c>
      <c r="M299" s="64">
        <v>18</v>
      </c>
    </row>
    <row r="300" spans="10:13" ht="12.75" hidden="1">
      <c r="J300" s="64">
        <v>3320</v>
      </c>
      <c r="K300" s="64">
        <v>323</v>
      </c>
      <c r="L300" s="65" t="s">
        <v>1459</v>
      </c>
      <c r="M300" s="64">
        <v>9</v>
      </c>
    </row>
    <row r="301" spans="10:13" ht="12.75" hidden="1">
      <c r="J301" s="64">
        <v>3511</v>
      </c>
      <c r="K301" s="64">
        <v>324</v>
      </c>
      <c r="L301" s="65" t="s">
        <v>575</v>
      </c>
      <c r="M301" s="64">
        <v>6</v>
      </c>
    </row>
    <row r="302" spans="10:13" ht="12.75" hidden="1">
      <c r="J302" s="64">
        <v>3512</v>
      </c>
      <c r="K302" s="64">
        <v>325</v>
      </c>
      <c r="L302" s="65" t="s">
        <v>632</v>
      </c>
      <c r="M302" s="64">
        <v>14</v>
      </c>
    </row>
    <row r="303" spans="10:13" ht="12.75" hidden="1">
      <c r="J303" s="64">
        <v>3513</v>
      </c>
      <c r="K303" s="64">
        <v>326</v>
      </c>
      <c r="L303" s="65" t="s">
        <v>547</v>
      </c>
      <c r="M303" s="64">
        <v>5</v>
      </c>
    </row>
    <row r="304" spans="10:13" ht="12.75" hidden="1">
      <c r="J304" s="64">
        <v>3514</v>
      </c>
      <c r="K304" s="64">
        <v>327</v>
      </c>
      <c r="L304" s="65" t="s">
        <v>633</v>
      </c>
      <c r="M304" s="64">
        <v>14</v>
      </c>
    </row>
    <row r="305" spans="10:13" ht="12.75" hidden="1">
      <c r="J305" s="64">
        <v>3521</v>
      </c>
      <c r="K305" s="64">
        <v>328</v>
      </c>
      <c r="L305" s="65" t="s">
        <v>497</v>
      </c>
      <c r="M305" s="64">
        <v>3</v>
      </c>
    </row>
    <row r="306" spans="10:13" ht="12.75" hidden="1">
      <c r="J306" s="64">
        <v>3522</v>
      </c>
      <c r="K306" s="64">
        <v>329</v>
      </c>
      <c r="L306" s="65" t="s">
        <v>473</v>
      </c>
      <c r="M306" s="64">
        <v>2</v>
      </c>
    </row>
    <row r="307" spans="10:13" ht="12.75" hidden="1">
      <c r="J307" s="64">
        <v>3523</v>
      </c>
      <c r="K307" s="64">
        <v>330</v>
      </c>
      <c r="L307" s="65" t="s">
        <v>1307</v>
      </c>
      <c r="M307" s="64">
        <v>18</v>
      </c>
    </row>
    <row r="308" spans="10:13" ht="12.75" hidden="1">
      <c r="J308" s="64">
        <v>3530</v>
      </c>
      <c r="K308" s="64">
        <v>331</v>
      </c>
      <c r="L308" s="65" t="s">
        <v>438</v>
      </c>
      <c r="M308" s="64">
        <v>1</v>
      </c>
    </row>
    <row r="309" spans="10:13" ht="12.75" hidden="1">
      <c r="J309" s="64">
        <v>3600</v>
      </c>
      <c r="K309" s="64">
        <v>332</v>
      </c>
      <c r="L309" s="65" t="s">
        <v>1472</v>
      </c>
      <c r="M309" s="64">
        <v>10</v>
      </c>
    </row>
    <row r="310" spans="10:13" ht="12.75" hidden="1">
      <c r="J310" s="64">
        <v>3700</v>
      </c>
      <c r="K310" s="64">
        <v>333</v>
      </c>
      <c r="L310" s="65" t="s">
        <v>516</v>
      </c>
      <c r="M310" s="64">
        <v>4</v>
      </c>
    </row>
    <row r="311" spans="10:13" ht="12.75" hidden="1">
      <c r="J311" s="64">
        <v>3811</v>
      </c>
      <c r="K311" s="64">
        <v>334</v>
      </c>
      <c r="L311" s="65" t="s">
        <v>1487</v>
      </c>
      <c r="M311" s="64">
        <v>11</v>
      </c>
    </row>
    <row r="312" spans="10:13" ht="12.75" hidden="1">
      <c r="J312" s="64">
        <v>3812</v>
      </c>
      <c r="K312" s="64">
        <v>335</v>
      </c>
      <c r="L312" s="65" t="s">
        <v>1349</v>
      </c>
      <c r="M312" s="64">
        <v>19</v>
      </c>
    </row>
    <row r="313" spans="10:13" ht="12.75" hidden="1">
      <c r="J313" s="64">
        <v>3821</v>
      </c>
      <c r="K313" s="64">
        <v>337</v>
      </c>
      <c r="L313" s="65" t="s">
        <v>1930</v>
      </c>
      <c r="M313" s="64">
        <v>17</v>
      </c>
    </row>
    <row r="314" spans="10:13" ht="12.75" hidden="1">
      <c r="J314" s="64">
        <v>3822</v>
      </c>
      <c r="K314" s="64">
        <v>338</v>
      </c>
      <c r="L314" s="65" t="s">
        <v>1507</v>
      </c>
      <c r="M314" s="64">
        <v>12</v>
      </c>
    </row>
    <row r="315" spans="10:13" ht="12.75" hidden="1">
      <c r="J315" s="64">
        <v>3831</v>
      </c>
      <c r="K315" s="64">
        <v>339</v>
      </c>
      <c r="L315" s="65" t="s">
        <v>1931</v>
      </c>
      <c r="M315" s="64">
        <v>17</v>
      </c>
    </row>
    <row r="316" spans="10:13" ht="12.75" hidden="1">
      <c r="J316" s="64">
        <v>3832</v>
      </c>
      <c r="K316" s="64">
        <v>340</v>
      </c>
      <c r="L316" s="65" t="s">
        <v>634</v>
      </c>
      <c r="M316" s="64">
        <v>14</v>
      </c>
    </row>
    <row r="317" spans="10:13" ht="12.75" hidden="1">
      <c r="J317" s="64">
        <v>3900</v>
      </c>
      <c r="K317" s="64">
        <v>341</v>
      </c>
      <c r="L317" s="65" t="s">
        <v>1932</v>
      </c>
      <c r="M317" s="64">
        <v>17</v>
      </c>
    </row>
    <row r="318" spans="10:13" ht="12.75" hidden="1">
      <c r="J318" s="64">
        <v>4110</v>
      </c>
      <c r="K318" s="64">
        <v>342</v>
      </c>
      <c r="L318" s="65" t="s">
        <v>2008</v>
      </c>
      <c r="M318" s="64">
        <v>20</v>
      </c>
    </row>
    <row r="319" spans="10:13" ht="12.75" hidden="1">
      <c r="J319" s="64">
        <v>4120</v>
      </c>
      <c r="K319" s="64">
        <v>343</v>
      </c>
      <c r="L319" s="65" t="s">
        <v>1350</v>
      </c>
      <c r="M319" s="64">
        <v>19</v>
      </c>
    </row>
    <row r="320" spans="10:13" ht="12.75" hidden="1">
      <c r="J320" s="64">
        <v>4211</v>
      </c>
      <c r="K320" s="64">
        <v>344</v>
      </c>
      <c r="L320" s="65" t="s">
        <v>1533</v>
      </c>
      <c r="M320" s="64">
        <v>13</v>
      </c>
    </row>
    <row r="321" spans="10:13" ht="12.75" hidden="1">
      <c r="J321" s="64">
        <v>4212</v>
      </c>
      <c r="K321" s="64">
        <v>345</v>
      </c>
      <c r="L321" s="65" t="s">
        <v>1534</v>
      </c>
      <c r="M321" s="64">
        <v>13</v>
      </c>
    </row>
    <row r="322" spans="10:13" ht="12.75" hidden="1">
      <c r="J322" s="64">
        <v>4213</v>
      </c>
      <c r="K322" s="64">
        <v>346</v>
      </c>
      <c r="L322" s="65" t="s">
        <v>635</v>
      </c>
      <c r="M322" s="64">
        <v>14</v>
      </c>
    </row>
    <row r="323" spans="10:13" ht="12.75" hidden="1">
      <c r="J323" s="64">
        <v>4221</v>
      </c>
      <c r="K323" s="64">
        <v>347</v>
      </c>
      <c r="L323" s="65" t="s">
        <v>498</v>
      </c>
      <c r="M323" s="64">
        <v>3</v>
      </c>
    </row>
    <row r="324" spans="10:13" ht="12.75" hidden="1">
      <c r="J324" s="64">
        <v>4222</v>
      </c>
      <c r="K324" s="64">
        <v>348</v>
      </c>
      <c r="L324" s="65" t="s">
        <v>1308</v>
      </c>
      <c r="M324" s="64">
        <v>18</v>
      </c>
    </row>
    <row r="325" spans="10:13" ht="12.75" hidden="1">
      <c r="J325" s="64">
        <v>4291</v>
      </c>
      <c r="K325" s="64">
        <v>349</v>
      </c>
      <c r="L325" s="65" t="s">
        <v>1535</v>
      </c>
      <c r="M325" s="64">
        <v>13</v>
      </c>
    </row>
    <row r="326" spans="10:13" ht="12.75" hidden="1">
      <c r="J326" s="64">
        <v>4299</v>
      </c>
      <c r="K326" s="64">
        <v>350</v>
      </c>
      <c r="L326" s="65" t="s">
        <v>1933</v>
      </c>
      <c r="M326" s="64">
        <v>17</v>
      </c>
    </row>
    <row r="327" spans="10:13" ht="12.75" hidden="1">
      <c r="J327" s="64">
        <v>4311</v>
      </c>
      <c r="K327" s="64">
        <v>351</v>
      </c>
      <c r="L327" s="65" t="s">
        <v>1488</v>
      </c>
      <c r="M327" s="64">
        <v>11</v>
      </c>
    </row>
    <row r="328" spans="10:13" ht="12.75" hidden="1">
      <c r="J328" s="64">
        <v>4312</v>
      </c>
      <c r="K328" s="64">
        <v>352</v>
      </c>
      <c r="L328" s="65" t="s">
        <v>474</v>
      </c>
      <c r="M328" s="64">
        <v>2</v>
      </c>
    </row>
    <row r="329" spans="10:13" ht="12.75" hidden="1">
      <c r="J329" s="64">
        <v>4313</v>
      </c>
      <c r="K329" s="64">
        <v>354</v>
      </c>
      <c r="L329" s="65" t="s">
        <v>348</v>
      </c>
      <c r="M329" s="64">
        <v>13</v>
      </c>
    </row>
    <row r="330" spans="10:13" ht="12.75" hidden="1">
      <c r="J330" s="64">
        <v>4321</v>
      </c>
      <c r="K330" s="64">
        <v>355</v>
      </c>
      <c r="L330" s="65" t="s">
        <v>2009</v>
      </c>
      <c r="M330" s="64">
        <v>20</v>
      </c>
    </row>
    <row r="331" spans="10:13" ht="12.75" hidden="1">
      <c r="J331" s="64">
        <v>4322</v>
      </c>
      <c r="K331" s="64">
        <v>356</v>
      </c>
      <c r="L331" s="65" t="s">
        <v>440</v>
      </c>
      <c r="M331" s="64">
        <v>1</v>
      </c>
    </row>
    <row r="332" spans="10:13" ht="12.75" hidden="1">
      <c r="J332" s="64">
        <v>4329</v>
      </c>
      <c r="K332" s="64">
        <v>357</v>
      </c>
      <c r="L332" s="65" t="s">
        <v>649</v>
      </c>
      <c r="M332" s="64">
        <v>15</v>
      </c>
    </row>
    <row r="333" spans="10:13" ht="12.75" hidden="1">
      <c r="J333" s="64">
        <v>4331</v>
      </c>
      <c r="K333" s="64">
        <v>358</v>
      </c>
      <c r="L333" s="65" t="s">
        <v>951</v>
      </c>
      <c r="M333" s="64">
        <v>17</v>
      </c>
    </row>
    <row r="334" spans="10:13" ht="12.75" hidden="1">
      <c r="J334" s="64">
        <v>4332</v>
      </c>
      <c r="K334" s="64">
        <v>359</v>
      </c>
      <c r="L334" s="65" t="s">
        <v>1309</v>
      </c>
      <c r="M334" s="64">
        <v>18</v>
      </c>
    </row>
    <row r="335" spans="10:13" ht="12.75" hidden="1">
      <c r="J335" s="64">
        <v>4333</v>
      </c>
      <c r="K335" s="64">
        <v>360</v>
      </c>
      <c r="L335" s="65" t="s">
        <v>1443</v>
      </c>
      <c r="M335" s="64">
        <v>8</v>
      </c>
    </row>
    <row r="336" spans="10:13" ht="12.75" hidden="1">
      <c r="J336" s="64">
        <v>4334</v>
      </c>
      <c r="K336" s="64">
        <v>361</v>
      </c>
      <c r="L336" s="65" t="s">
        <v>636</v>
      </c>
      <c r="M336" s="64">
        <v>14</v>
      </c>
    </row>
    <row r="337" spans="10:13" ht="12.75" hidden="1">
      <c r="J337" s="64">
        <v>4339</v>
      </c>
      <c r="K337" s="64">
        <v>362</v>
      </c>
      <c r="L337" s="65" t="s">
        <v>441</v>
      </c>
      <c r="M337" s="64">
        <v>1</v>
      </c>
    </row>
    <row r="338" spans="10:13" ht="12.75" hidden="1">
      <c r="J338" s="64">
        <v>4391</v>
      </c>
      <c r="K338" s="64">
        <v>363</v>
      </c>
      <c r="L338" s="65" t="s">
        <v>1444</v>
      </c>
      <c r="M338" s="64">
        <v>8</v>
      </c>
    </row>
    <row r="339" spans="10:13" ht="12.75" hidden="1">
      <c r="J339" s="64">
        <v>4399</v>
      </c>
      <c r="K339" s="64">
        <v>364</v>
      </c>
      <c r="L339" s="65" t="s">
        <v>475</v>
      </c>
      <c r="M339" s="64">
        <v>2</v>
      </c>
    </row>
    <row r="340" spans="10:13" ht="12.75" hidden="1">
      <c r="J340" s="64">
        <v>4511</v>
      </c>
      <c r="K340" s="64">
        <v>365</v>
      </c>
      <c r="L340" s="65" t="s">
        <v>517</v>
      </c>
      <c r="M340" s="64">
        <v>4</v>
      </c>
    </row>
    <row r="341" spans="10:13" ht="12.75" hidden="1">
      <c r="J341" s="64">
        <v>4519</v>
      </c>
      <c r="K341" s="64">
        <v>366</v>
      </c>
      <c r="L341" s="65" t="s">
        <v>577</v>
      </c>
      <c r="M341" s="64">
        <v>6</v>
      </c>
    </row>
    <row r="342" spans="10:13" ht="12.75" hidden="1">
      <c r="J342" s="64">
        <v>4520</v>
      </c>
      <c r="K342" s="64">
        <v>368</v>
      </c>
      <c r="L342" s="65" t="s">
        <v>1310</v>
      </c>
      <c r="M342" s="64">
        <v>18</v>
      </c>
    </row>
    <row r="343" spans="10:13" ht="12.75" hidden="1">
      <c r="J343" s="64">
        <v>4531</v>
      </c>
      <c r="K343" s="64">
        <v>369</v>
      </c>
      <c r="L343" s="65" t="s">
        <v>1445</v>
      </c>
      <c r="M343" s="64">
        <v>8</v>
      </c>
    </row>
    <row r="344" spans="10:13" ht="12.75" hidden="1">
      <c r="J344" s="64">
        <v>4532</v>
      </c>
      <c r="K344" s="64">
        <v>371</v>
      </c>
      <c r="L344" s="65" t="s">
        <v>350</v>
      </c>
      <c r="M344" s="64">
        <v>13</v>
      </c>
    </row>
    <row r="345" spans="10:13" ht="12.75" hidden="1">
      <c r="J345" s="64">
        <v>4540</v>
      </c>
      <c r="K345" s="64">
        <v>372</v>
      </c>
      <c r="L345" s="65" t="s">
        <v>1508</v>
      </c>
      <c r="M345" s="64">
        <v>12</v>
      </c>
    </row>
    <row r="346" spans="10:13" ht="12.75" hidden="1">
      <c r="J346" s="64">
        <v>4611</v>
      </c>
      <c r="K346" s="64">
        <v>373</v>
      </c>
      <c r="L346" s="65" t="s">
        <v>1446</v>
      </c>
      <c r="M346" s="64">
        <v>8</v>
      </c>
    </row>
    <row r="347" spans="10:13" ht="12.75" hidden="1">
      <c r="J347" s="64">
        <v>4612</v>
      </c>
      <c r="K347" s="64">
        <v>374</v>
      </c>
      <c r="L347" s="65" t="s">
        <v>1311</v>
      </c>
      <c r="M347" s="64">
        <v>18</v>
      </c>
    </row>
    <row r="348" spans="10:13" ht="12.75" hidden="1">
      <c r="J348" s="64">
        <v>4613</v>
      </c>
      <c r="K348" s="64">
        <v>375</v>
      </c>
      <c r="L348" s="65" t="s">
        <v>595</v>
      </c>
      <c r="M348" s="64">
        <v>7</v>
      </c>
    </row>
    <row r="349" spans="10:13" ht="12.75" hidden="1">
      <c r="J349" s="64">
        <v>4614</v>
      </c>
      <c r="K349" s="64">
        <v>376</v>
      </c>
      <c r="L349" s="65" t="s">
        <v>443</v>
      </c>
      <c r="M349" s="64">
        <v>1</v>
      </c>
    </row>
    <row r="350" spans="10:13" ht="12.75" hidden="1">
      <c r="J350" s="64">
        <v>4615</v>
      </c>
      <c r="K350" s="64">
        <v>377</v>
      </c>
      <c r="L350" s="65" t="s">
        <v>652</v>
      </c>
      <c r="M350" s="64">
        <v>15</v>
      </c>
    </row>
    <row r="351" spans="10:13" ht="12.75" hidden="1">
      <c r="J351" s="64">
        <v>4616</v>
      </c>
      <c r="K351" s="64">
        <v>378</v>
      </c>
      <c r="L351" s="65" t="s">
        <v>519</v>
      </c>
      <c r="M351" s="64">
        <v>4</v>
      </c>
    </row>
    <row r="352" spans="10:13" ht="12.75" hidden="1">
      <c r="J352" s="64">
        <v>4617</v>
      </c>
      <c r="K352" s="64">
        <v>379</v>
      </c>
      <c r="L352" s="65" t="s">
        <v>351</v>
      </c>
      <c r="M352" s="64">
        <v>13</v>
      </c>
    </row>
    <row r="353" spans="10:13" ht="12.75" hidden="1">
      <c r="J353" s="64">
        <v>4618</v>
      </c>
      <c r="K353" s="64">
        <v>380</v>
      </c>
      <c r="L353" s="65" t="s">
        <v>444</v>
      </c>
      <c r="M353" s="64">
        <v>1</v>
      </c>
    </row>
    <row r="354" spans="10:13" ht="12.75" hidden="1">
      <c r="J354" s="64">
        <v>4619</v>
      </c>
      <c r="K354" s="64">
        <v>381</v>
      </c>
      <c r="L354" s="65" t="s">
        <v>637</v>
      </c>
      <c r="M354" s="64">
        <v>14</v>
      </c>
    </row>
    <row r="355" spans="10:13" ht="12.75" hidden="1">
      <c r="J355" s="64">
        <v>4621</v>
      </c>
      <c r="K355" s="64">
        <v>382</v>
      </c>
      <c r="L355" s="65" t="s">
        <v>953</v>
      </c>
      <c r="M355" s="64">
        <v>17</v>
      </c>
    </row>
    <row r="356" spans="10:13" ht="12.75" hidden="1">
      <c r="J356" s="64">
        <v>4622</v>
      </c>
      <c r="K356" s="64">
        <v>383</v>
      </c>
      <c r="L356" s="65" t="s">
        <v>954</v>
      </c>
      <c r="M356" s="64">
        <v>17</v>
      </c>
    </row>
    <row r="357" spans="10:13" ht="12.75" hidden="1">
      <c r="J357" s="64">
        <v>4623</v>
      </c>
      <c r="K357" s="64">
        <v>385</v>
      </c>
      <c r="L357" s="65" t="s">
        <v>2010</v>
      </c>
      <c r="M357" s="64">
        <v>20</v>
      </c>
    </row>
    <row r="358" spans="10:13" ht="12.75" hidden="1">
      <c r="J358" s="64">
        <v>4624</v>
      </c>
      <c r="K358" s="64">
        <v>386</v>
      </c>
      <c r="L358" s="65" t="s">
        <v>638</v>
      </c>
      <c r="M358" s="64">
        <v>14</v>
      </c>
    </row>
    <row r="359" spans="10:13" ht="12.75" hidden="1">
      <c r="J359" s="64">
        <v>4631</v>
      </c>
      <c r="K359" s="64">
        <v>387</v>
      </c>
      <c r="L359" s="65" t="s">
        <v>1461</v>
      </c>
      <c r="M359" s="64">
        <v>9</v>
      </c>
    </row>
    <row r="360" spans="10:13" ht="12.75" hidden="1">
      <c r="J360" s="64">
        <v>4632</v>
      </c>
      <c r="K360" s="64">
        <v>388</v>
      </c>
      <c r="L360" s="65" t="s">
        <v>1509</v>
      </c>
      <c r="M360" s="64">
        <v>12</v>
      </c>
    </row>
    <row r="361" spans="10:13" ht="12.75" hidden="1">
      <c r="J361" s="64">
        <v>4633</v>
      </c>
      <c r="K361" s="64">
        <v>389</v>
      </c>
      <c r="L361" s="65" t="s">
        <v>955</v>
      </c>
      <c r="M361" s="64">
        <v>17</v>
      </c>
    </row>
    <row r="362" spans="10:13" ht="12.75" hidden="1">
      <c r="J362" s="64">
        <v>4634</v>
      </c>
      <c r="K362" s="64">
        <v>390</v>
      </c>
      <c r="L362" s="65" t="s">
        <v>597</v>
      </c>
      <c r="M362" s="64">
        <v>7</v>
      </c>
    </row>
    <row r="363" spans="10:13" ht="12.75" hidden="1">
      <c r="J363" s="64">
        <v>4635</v>
      </c>
      <c r="K363" s="64">
        <v>391</v>
      </c>
      <c r="L363" s="65" t="s">
        <v>499</v>
      </c>
      <c r="M363" s="64">
        <v>3</v>
      </c>
    </row>
    <row r="364" spans="10:13" ht="12.75" hidden="1">
      <c r="J364" s="64">
        <v>4636</v>
      </c>
      <c r="K364" s="64">
        <v>393</v>
      </c>
      <c r="L364" s="65" t="s">
        <v>1447</v>
      </c>
      <c r="M364" s="64">
        <v>8</v>
      </c>
    </row>
    <row r="365" spans="10:13" ht="12.75" hidden="1">
      <c r="J365" s="64">
        <v>4637</v>
      </c>
      <c r="K365" s="64">
        <v>394</v>
      </c>
      <c r="L365" s="65" t="s">
        <v>653</v>
      </c>
      <c r="M365" s="64">
        <v>15</v>
      </c>
    </row>
    <row r="366" spans="10:13" ht="12.75" hidden="1">
      <c r="J366" s="64">
        <v>4638</v>
      </c>
      <c r="K366" s="64">
        <v>395</v>
      </c>
      <c r="L366" s="65" t="s">
        <v>1473</v>
      </c>
      <c r="M366" s="64">
        <v>10</v>
      </c>
    </row>
    <row r="367" spans="10:13" ht="12.75" hidden="1">
      <c r="J367" s="64">
        <v>4639</v>
      </c>
      <c r="K367" s="64">
        <v>396</v>
      </c>
      <c r="L367" s="65" t="s">
        <v>1511</v>
      </c>
      <c r="M367" s="64">
        <v>12</v>
      </c>
    </row>
    <row r="368" spans="10:13" ht="12.75" hidden="1">
      <c r="J368" s="64">
        <v>4641</v>
      </c>
      <c r="K368" s="64">
        <v>397</v>
      </c>
      <c r="L368" s="65" t="s">
        <v>1512</v>
      </c>
      <c r="M368" s="64">
        <v>12</v>
      </c>
    </row>
    <row r="369" spans="10:13" ht="12.75" hidden="1">
      <c r="J369" s="64">
        <v>4642</v>
      </c>
      <c r="K369" s="64">
        <v>399</v>
      </c>
      <c r="L369" s="65" t="s">
        <v>1351</v>
      </c>
      <c r="M369" s="64">
        <v>19</v>
      </c>
    </row>
    <row r="370" spans="10:13" ht="12.75" hidden="1">
      <c r="J370" s="64">
        <v>4643</v>
      </c>
      <c r="K370" s="64">
        <v>400</v>
      </c>
      <c r="L370" s="65" t="s">
        <v>520</v>
      </c>
      <c r="M370" s="64">
        <v>4</v>
      </c>
    </row>
    <row r="371" spans="10:13" ht="12.75" hidden="1">
      <c r="J371" s="64">
        <v>4644</v>
      </c>
      <c r="K371" s="64">
        <v>402</v>
      </c>
      <c r="L371" s="65" t="s">
        <v>1352</v>
      </c>
      <c r="M371" s="64">
        <v>19</v>
      </c>
    </row>
    <row r="372" spans="10:13" ht="12.75" hidden="1">
      <c r="J372" s="64">
        <v>4645</v>
      </c>
      <c r="K372" s="64">
        <v>405</v>
      </c>
      <c r="L372" s="65" t="s">
        <v>578</v>
      </c>
      <c r="M372" s="64">
        <v>6</v>
      </c>
    </row>
    <row r="373" spans="10:13" ht="12.75" hidden="1">
      <c r="J373" s="64">
        <v>4646</v>
      </c>
      <c r="K373" s="64">
        <v>406</v>
      </c>
      <c r="L373" s="65" t="s">
        <v>956</v>
      </c>
      <c r="M373" s="64">
        <v>17</v>
      </c>
    </row>
    <row r="374" spans="10:13" ht="12.75" hidden="1">
      <c r="J374" s="64">
        <v>4647</v>
      </c>
      <c r="K374" s="64">
        <v>407</v>
      </c>
      <c r="L374" s="65" t="s">
        <v>1474</v>
      </c>
      <c r="M374" s="64">
        <v>10</v>
      </c>
    </row>
    <row r="375" spans="10:13" ht="12.75" hidden="1">
      <c r="J375" s="64">
        <v>4648</v>
      </c>
      <c r="K375" s="64">
        <v>409</v>
      </c>
      <c r="L375" s="65" t="s">
        <v>957</v>
      </c>
      <c r="M375" s="64">
        <v>17</v>
      </c>
    </row>
    <row r="376" spans="10:13" ht="12.75" hidden="1">
      <c r="J376" s="64">
        <v>4649</v>
      </c>
      <c r="K376" s="64">
        <v>410</v>
      </c>
      <c r="L376" s="65" t="s">
        <v>548</v>
      </c>
      <c r="M376" s="64">
        <v>5</v>
      </c>
    </row>
    <row r="377" spans="10:13" ht="12.75" hidden="1">
      <c r="J377" s="64">
        <v>4651</v>
      </c>
      <c r="K377" s="64">
        <v>411</v>
      </c>
      <c r="L377" s="65" t="s">
        <v>352</v>
      </c>
      <c r="M377" s="64">
        <v>13</v>
      </c>
    </row>
    <row r="378" spans="10:13" ht="12.75" hidden="1">
      <c r="J378" s="64">
        <v>4652</v>
      </c>
      <c r="K378" s="64">
        <v>412</v>
      </c>
      <c r="L378" s="65" t="s">
        <v>1513</v>
      </c>
      <c r="M378" s="64">
        <v>12</v>
      </c>
    </row>
    <row r="379" spans="10:13" ht="12.75" hidden="1">
      <c r="J379" s="64">
        <v>4661</v>
      </c>
      <c r="K379" s="64">
        <v>413</v>
      </c>
      <c r="L379" s="65" t="s">
        <v>958</v>
      </c>
      <c r="M379" s="64">
        <v>17</v>
      </c>
    </row>
    <row r="380" spans="10:13" ht="12.75" hidden="1">
      <c r="J380" s="64">
        <v>4662</v>
      </c>
      <c r="K380" s="64">
        <v>414</v>
      </c>
      <c r="L380" s="65" t="s">
        <v>1893</v>
      </c>
      <c r="M380" s="64">
        <v>16</v>
      </c>
    </row>
    <row r="381" spans="10:13" ht="12.75" hidden="1">
      <c r="J381" s="64">
        <v>4663</v>
      </c>
      <c r="K381" s="64">
        <v>415</v>
      </c>
      <c r="L381" s="65" t="s">
        <v>1894</v>
      </c>
      <c r="M381" s="64">
        <v>16</v>
      </c>
    </row>
    <row r="382" spans="10:13" ht="12.75" hidden="1">
      <c r="J382" s="64">
        <v>4664</v>
      </c>
      <c r="K382" s="64">
        <v>416</v>
      </c>
      <c r="L382" s="65" t="s">
        <v>353</v>
      </c>
      <c r="M382" s="64">
        <v>13</v>
      </c>
    </row>
    <row r="383" spans="10:13" ht="12.75" hidden="1">
      <c r="J383" s="64">
        <v>4665</v>
      </c>
      <c r="K383" s="64">
        <v>418</v>
      </c>
      <c r="L383" s="65" t="s">
        <v>1514</v>
      </c>
      <c r="M383" s="64">
        <v>12</v>
      </c>
    </row>
    <row r="384" spans="10:13" ht="12.75" hidden="1">
      <c r="J384" s="64">
        <v>4666</v>
      </c>
      <c r="K384" s="64">
        <v>419</v>
      </c>
      <c r="L384" s="65" t="s">
        <v>1353</v>
      </c>
      <c r="M384" s="64">
        <v>19</v>
      </c>
    </row>
    <row r="385" spans="10:13" ht="12.75" hidden="1">
      <c r="J385" s="64">
        <v>4669</v>
      </c>
      <c r="K385" s="64">
        <v>421</v>
      </c>
      <c r="L385" s="65" t="s">
        <v>639</v>
      </c>
      <c r="M385" s="64">
        <v>14</v>
      </c>
    </row>
    <row r="386" spans="10:13" ht="12.75" hidden="1">
      <c r="J386" s="64">
        <v>4671</v>
      </c>
      <c r="K386" s="64">
        <v>422</v>
      </c>
      <c r="L386" s="65" t="s">
        <v>476</v>
      </c>
      <c r="M386" s="64">
        <v>2</v>
      </c>
    </row>
    <row r="387" spans="10:13" ht="12.75" hidden="1">
      <c r="J387" s="64">
        <v>4672</v>
      </c>
      <c r="K387" s="64">
        <v>423</v>
      </c>
      <c r="L387" s="65" t="s">
        <v>959</v>
      </c>
      <c r="M387" s="64">
        <v>17</v>
      </c>
    </row>
    <row r="388" spans="10:13" ht="12.75" hidden="1">
      <c r="J388" s="64">
        <v>4673</v>
      </c>
      <c r="K388" s="64">
        <v>424</v>
      </c>
      <c r="L388" s="65" t="s">
        <v>1475</v>
      </c>
      <c r="M388" s="64">
        <v>10</v>
      </c>
    </row>
    <row r="389" spans="10:13" ht="12.75" hidden="1">
      <c r="J389" s="64">
        <v>4674</v>
      </c>
      <c r="K389" s="64">
        <v>425</v>
      </c>
      <c r="L389" s="65" t="s">
        <v>354</v>
      </c>
      <c r="M389" s="64">
        <v>13</v>
      </c>
    </row>
    <row r="390" spans="10:13" ht="12.75" hidden="1">
      <c r="J390" s="64">
        <v>4675</v>
      </c>
      <c r="K390" s="64">
        <v>426</v>
      </c>
      <c r="L390" s="65" t="s">
        <v>500</v>
      </c>
      <c r="M390" s="64">
        <v>3</v>
      </c>
    </row>
    <row r="391" spans="10:13" ht="12.75" hidden="1">
      <c r="J391" s="64">
        <v>4676</v>
      </c>
      <c r="K391" s="64">
        <v>427</v>
      </c>
      <c r="L391" s="65" t="s">
        <v>1269</v>
      </c>
      <c r="M391" s="64">
        <v>17</v>
      </c>
    </row>
    <row r="392" spans="10:13" ht="12.75" hidden="1">
      <c r="J392" s="64">
        <v>4677</v>
      </c>
      <c r="K392" s="64">
        <v>428</v>
      </c>
      <c r="L392" s="65" t="s">
        <v>355</v>
      </c>
      <c r="M392" s="64">
        <v>13</v>
      </c>
    </row>
    <row r="393" spans="10:13" ht="12.75" hidden="1">
      <c r="J393" s="64">
        <v>4690</v>
      </c>
      <c r="K393" s="64">
        <v>429</v>
      </c>
      <c r="L393" s="65" t="s">
        <v>447</v>
      </c>
      <c r="M393" s="64">
        <v>1</v>
      </c>
    </row>
    <row r="394" spans="10:13" ht="12.75" hidden="1">
      <c r="J394" s="64">
        <v>4711</v>
      </c>
      <c r="K394" s="64">
        <v>430</v>
      </c>
      <c r="L394" s="65" t="s">
        <v>477</v>
      </c>
      <c r="M394" s="64">
        <v>2</v>
      </c>
    </row>
    <row r="395" spans="10:13" ht="12.75" hidden="1">
      <c r="J395" s="64">
        <v>4719</v>
      </c>
      <c r="K395" s="64">
        <v>431</v>
      </c>
      <c r="L395" s="65" t="s">
        <v>1313</v>
      </c>
      <c r="M395" s="64">
        <v>18</v>
      </c>
    </row>
    <row r="396" spans="10:13" ht="12.75" hidden="1">
      <c r="J396" s="64">
        <v>4721</v>
      </c>
      <c r="K396" s="64">
        <v>432</v>
      </c>
      <c r="L396" s="65" t="s">
        <v>1312</v>
      </c>
      <c r="M396" s="64">
        <v>18</v>
      </c>
    </row>
    <row r="397" spans="10:13" ht="12.75" hidden="1">
      <c r="J397" s="64">
        <v>4722</v>
      </c>
      <c r="K397" s="64">
        <v>433</v>
      </c>
      <c r="L397" s="65" t="s">
        <v>1314</v>
      </c>
      <c r="M397" s="64">
        <v>18</v>
      </c>
    </row>
    <row r="398" spans="10:13" ht="12.75" hidden="1">
      <c r="J398" s="64">
        <v>4723</v>
      </c>
      <c r="K398" s="64">
        <v>435</v>
      </c>
      <c r="L398" s="65" t="s">
        <v>1315</v>
      </c>
      <c r="M398" s="64">
        <v>18</v>
      </c>
    </row>
    <row r="399" spans="10:13" ht="12.75" hidden="1">
      <c r="J399" s="64">
        <v>4724</v>
      </c>
      <c r="K399" s="64">
        <v>436</v>
      </c>
      <c r="L399" s="65" t="s">
        <v>446</v>
      </c>
      <c r="M399" s="64">
        <v>1</v>
      </c>
    </row>
    <row r="400" spans="10:13" ht="12.75" hidden="1">
      <c r="J400" s="64">
        <v>4725</v>
      </c>
      <c r="K400" s="64">
        <v>437</v>
      </c>
      <c r="L400" s="65" t="s">
        <v>549</v>
      </c>
      <c r="M400" s="64">
        <v>5</v>
      </c>
    </row>
    <row r="401" spans="10:13" ht="12.75" hidden="1">
      <c r="J401" s="64">
        <v>4726</v>
      </c>
      <c r="K401" s="64">
        <v>438</v>
      </c>
      <c r="L401" s="65" t="s">
        <v>550</v>
      </c>
      <c r="M401" s="64">
        <v>5</v>
      </c>
    </row>
    <row r="402" spans="10:13" ht="12.75" hidden="1">
      <c r="J402" s="64">
        <v>4729</v>
      </c>
      <c r="K402" s="64">
        <v>439</v>
      </c>
      <c r="L402" s="65" t="s">
        <v>579</v>
      </c>
      <c r="M402" s="64">
        <v>6</v>
      </c>
    </row>
    <row r="403" spans="10:13" ht="12.75" hidden="1">
      <c r="J403" s="64">
        <v>4730</v>
      </c>
      <c r="K403" s="64">
        <v>440</v>
      </c>
      <c r="L403" s="65" t="s">
        <v>2013</v>
      </c>
      <c r="M403" s="64">
        <v>20</v>
      </c>
    </row>
    <row r="404" spans="10:13" ht="12.75" hidden="1">
      <c r="J404" s="64">
        <v>4741</v>
      </c>
      <c r="K404" s="64">
        <v>441</v>
      </c>
      <c r="L404" s="65" t="s">
        <v>2014</v>
      </c>
      <c r="M404" s="64">
        <v>20</v>
      </c>
    </row>
    <row r="405" spans="10:13" ht="12.75" hidden="1">
      <c r="J405" s="64">
        <v>4742</v>
      </c>
      <c r="K405" s="64">
        <v>442</v>
      </c>
      <c r="L405" s="65" t="s">
        <v>580</v>
      </c>
      <c r="M405" s="64">
        <v>6</v>
      </c>
    </row>
    <row r="406" spans="10:13" ht="12.75" hidden="1">
      <c r="J406" s="64">
        <v>4743</v>
      </c>
      <c r="K406" s="64">
        <v>443</v>
      </c>
      <c r="L406" s="65" t="s">
        <v>1271</v>
      </c>
      <c r="M406" s="64">
        <v>17</v>
      </c>
    </row>
    <row r="407" spans="10:13" ht="12.75" hidden="1">
      <c r="J407" s="64">
        <v>4751</v>
      </c>
      <c r="K407" s="64">
        <v>444</v>
      </c>
      <c r="L407" s="65" t="s">
        <v>1871</v>
      </c>
      <c r="M407" s="64">
        <v>15</v>
      </c>
    </row>
    <row r="408" spans="10:13" ht="12.75" hidden="1">
      <c r="J408" s="64">
        <v>4752</v>
      </c>
      <c r="K408" s="64">
        <v>445</v>
      </c>
      <c r="L408" s="65" t="s">
        <v>356</v>
      </c>
      <c r="M408" s="64">
        <v>13</v>
      </c>
    </row>
    <row r="409" spans="10:13" ht="12.75" hidden="1">
      <c r="J409" s="64">
        <v>4753</v>
      </c>
      <c r="K409" s="64">
        <v>447</v>
      </c>
      <c r="L409" s="65" t="s">
        <v>1272</v>
      </c>
      <c r="M409" s="64">
        <v>17</v>
      </c>
    </row>
    <row r="410" spans="10:13" ht="12.75" hidden="1">
      <c r="J410" s="64">
        <v>4754</v>
      </c>
      <c r="K410" s="64">
        <v>449</v>
      </c>
      <c r="L410" s="65" t="s">
        <v>1476</v>
      </c>
      <c r="M410" s="64">
        <v>10</v>
      </c>
    </row>
    <row r="411" spans="10:13" ht="12.75" hidden="1">
      <c r="J411" s="64">
        <v>4759</v>
      </c>
      <c r="K411" s="64">
        <v>450</v>
      </c>
      <c r="L411" s="65" t="s">
        <v>599</v>
      </c>
      <c r="M411" s="64">
        <v>7</v>
      </c>
    </row>
    <row r="412" spans="10:13" ht="12.75" hidden="1">
      <c r="J412" s="64">
        <v>4761</v>
      </c>
      <c r="K412" s="64">
        <v>452</v>
      </c>
      <c r="L412" s="65" t="s">
        <v>2016</v>
      </c>
      <c r="M412" s="64">
        <v>20</v>
      </c>
    </row>
    <row r="413" spans="10:13" ht="12.75" hidden="1">
      <c r="J413" s="64">
        <v>4762</v>
      </c>
      <c r="K413" s="64">
        <v>453</v>
      </c>
      <c r="L413" s="65" t="s">
        <v>1316</v>
      </c>
      <c r="M413" s="64">
        <v>18</v>
      </c>
    </row>
    <row r="414" spans="10:13" ht="12.75" hidden="1">
      <c r="J414" s="64">
        <v>4763</v>
      </c>
      <c r="K414" s="64">
        <v>454</v>
      </c>
      <c r="L414" s="65" t="s">
        <v>1872</v>
      </c>
      <c r="M414" s="64">
        <v>15</v>
      </c>
    </row>
    <row r="415" spans="10:13" ht="12.75" hidden="1">
      <c r="J415" s="64">
        <v>4764</v>
      </c>
      <c r="K415" s="64">
        <v>455</v>
      </c>
      <c r="L415" s="65" t="s">
        <v>1460</v>
      </c>
      <c r="M415" s="64">
        <v>9</v>
      </c>
    </row>
    <row r="416" spans="10:13" ht="12.75" hidden="1">
      <c r="J416" s="64">
        <v>4765</v>
      </c>
      <c r="K416" s="64">
        <v>456</v>
      </c>
      <c r="L416" s="65" t="s">
        <v>1895</v>
      </c>
      <c r="M416" s="64">
        <v>16</v>
      </c>
    </row>
    <row r="417" spans="10:13" ht="12.75" hidden="1">
      <c r="J417" s="64">
        <v>4771</v>
      </c>
      <c r="K417" s="64">
        <v>457</v>
      </c>
      <c r="L417" s="65" t="s">
        <v>501</v>
      </c>
      <c r="M417" s="64">
        <v>3</v>
      </c>
    </row>
    <row r="418" spans="10:13" ht="12.75" hidden="1">
      <c r="J418" s="64">
        <v>4772</v>
      </c>
      <c r="K418" s="64">
        <v>458</v>
      </c>
      <c r="L418" s="65" t="s">
        <v>1896</v>
      </c>
      <c r="M418" s="64">
        <v>16</v>
      </c>
    </row>
    <row r="419" spans="10:13" ht="12.75" hidden="1">
      <c r="J419" s="64">
        <v>4773</v>
      </c>
      <c r="K419" s="64">
        <v>459</v>
      </c>
      <c r="L419" s="65" t="s">
        <v>1897</v>
      </c>
      <c r="M419" s="64">
        <v>16</v>
      </c>
    </row>
    <row r="420" spans="10:13" ht="12.75" hidden="1">
      <c r="J420" s="64">
        <v>4774</v>
      </c>
      <c r="K420" s="64">
        <v>460</v>
      </c>
      <c r="L420" s="65" t="s">
        <v>1273</v>
      </c>
      <c r="M420" s="64">
        <v>17</v>
      </c>
    </row>
    <row r="421" spans="10:13" ht="12.75" hidden="1">
      <c r="J421" s="64">
        <v>4775</v>
      </c>
      <c r="K421" s="64">
        <v>461</v>
      </c>
      <c r="L421" s="65" t="s">
        <v>1091</v>
      </c>
      <c r="M421" s="64">
        <v>14</v>
      </c>
    </row>
    <row r="422" spans="10:13" ht="12.75" hidden="1">
      <c r="J422" s="64">
        <v>4776</v>
      </c>
      <c r="K422" s="64">
        <v>462</v>
      </c>
      <c r="L422" s="65" t="s">
        <v>551</v>
      </c>
      <c r="M422" s="64">
        <v>5</v>
      </c>
    </row>
    <row r="423" spans="10:13" ht="12.75" hidden="1">
      <c r="J423" s="64">
        <v>4777</v>
      </c>
      <c r="K423" s="64">
        <v>463</v>
      </c>
      <c r="L423" s="65" t="s">
        <v>1274</v>
      </c>
      <c r="M423" s="64">
        <v>17</v>
      </c>
    </row>
    <row r="424" spans="10:13" ht="12.75" hidden="1">
      <c r="J424" s="64">
        <v>4778</v>
      </c>
      <c r="K424" s="64">
        <v>464</v>
      </c>
      <c r="L424" s="65" t="s">
        <v>1898</v>
      </c>
      <c r="M424" s="64">
        <v>16</v>
      </c>
    </row>
    <row r="425" spans="10:13" ht="12.75" hidden="1">
      <c r="J425" s="64">
        <v>4779</v>
      </c>
      <c r="K425" s="64">
        <v>466</v>
      </c>
      <c r="L425" s="65" t="s">
        <v>478</v>
      </c>
      <c r="M425" s="64">
        <v>2</v>
      </c>
    </row>
    <row r="426" spans="10:13" ht="12.75" hidden="1">
      <c r="J426" s="64">
        <v>4781</v>
      </c>
      <c r="K426" s="64">
        <v>467</v>
      </c>
      <c r="L426" s="65" t="s">
        <v>1462</v>
      </c>
      <c r="M426" s="64">
        <v>9</v>
      </c>
    </row>
    <row r="427" spans="10:13" ht="12.75" hidden="1">
      <c r="J427" s="64">
        <v>4782</v>
      </c>
      <c r="K427" s="64">
        <v>468</v>
      </c>
      <c r="L427" s="65" t="s">
        <v>1317</v>
      </c>
      <c r="M427" s="64">
        <v>18</v>
      </c>
    </row>
    <row r="428" spans="10:13" ht="12.75" hidden="1">
      <c r="J428" s="64">
        <v>4789</v>
      </c>
      <c r="K428" s="64">
        <v>469</v>
      </c>
      <c r="L428" s="65" t="s">
        <v>1873</v>
      </c>
      <c r="M428" s="64">
        <v>15</v>
      </c>
    </row>
    <row r="429" spans="10:13" ht="12.75" hidden="1">
      <c r="J429" s="64">
        <v>4791</v>
      </c>
      <c r="K429" s="64">
        <v>471</v>
      </c>
      <c r="L429" s="65" t="s">
        <v>1092</v>
      </c>
      <c r="M429" s="64">
        <v>14</v>
      </c>
    </row>
    <row r="430" spans="10:13" ht="12.75" hidden="1">
      <c r="J430" s="64">
        <v>4799</v>
      </c>
      <c r="K430" s="64">
        <v>472</v>
      </c>
      <c r="L430" s="65" t="s">
        <v>552</v>
      </c>
      <c r="M430" s="64">
        <v>5</v>
      </c>
    </row>
    <row r="431" spans="10:13" ht="12.75" hidden="1">
      <c r="J431" s="64">
        <v>4910</v>
      </c>
      <c r="K431" s="64">
        <v>473</v>
      </c>
      <c r="L431" s="65" t="s">
        <v>553</v>
      </c>
      <c r="M431" s="64">
        <v>5</v>
      </c>
    </row>
    <row r="432" spans="10:13" ht="12.75" hidden="1">
      <c r="J432" s="64">
        <v>4920</v>
      </c>
      <c r="K432" s="64">
        <v>474</v>
      </c>
      <c r="L432" s="65" t="s">
        <v>1355</v>
      </c>
      <c r="M432" s="64">
        <v>19</v>
      </c>
    </row>
    <row r="433" spans="10:13" ht="12.75" hidden="1">
      <c r="J433" s="64">
        <v>4931</v>
      </c>
      <c r="K433" s="64">
        <v>475</v>
      </c>
      <c r="L433" s="65" t="s">
        <v>1489</v>
      </c>
      <c r="M433" s="64">
        <v>11</v>
      </c>
    </row>
    <row r="434" spans="10:13" ht="12.75" hidden="1">
      <c r="J434" s="64">
        <v>4932</v>
      </c>
      <c r="K434" s="64">
        <v>476</v>
      </c>
      <c r="L434" s="65" t="s">
        <v>1515</v>
      </c>
      <c r="M434" s="64">
        <v>12</v>
      </c>
    </row>
    <row r="435" spans="10:13" ht="12.75" hidden="1">
      <c r="J435" s="64">
        <v>4939</v>
      </c>
      <c r="K435" s="64">
        <v>477</v>
      </c>
      <c r="L435" s="65" t="s">
        <v>502</v>
      </c>
      <c r="M435" s="64">
        <v>3</v>
      </c>
    </row>
    <row r="436" spans="10:13" ht="12.75" hidden="1">
      <c r="J436" s="64">
        <v>4941</v>
      </c>
      <c r="K436" s="64">
        <v>478</v>
      </c>
      <c r="L436" s="65" t="s">
        <v>600</v>
      </c>
      <c r="M436" s="64">
        <v>7</v>
      </c>
    </row>
    <row r="437" spans="10:13" ht="12.75" hidden="1">
      <c r="J437" s="64">
        <v>4942</v>
      </c>
      <c r="K437" s="64">
        <v>480</v>
      </c>
      <c r="L437" s="65" t="s">
        <v>602</v>
      </c>
      <c r="M437" s="64">
        <v>7</v>
      </c>
    </row>
    <row r="438" spans="10:13" ht="12.75" hidden="1">
      <c r="J438" s="64">
        <v>4950</v>
      </c>
      <c r="K438" s="64">
        <v>481</v>
      </c>
      <c r="L438" s="65" t="s">
        <v>479</v>
      </c>
      <c r="M438" s="64">
        <v>2</v>
      </c>
    </row>
    <row r="439" spans="10:13" ht="12.75" hidden="1">
      <c r="J439" s="64">
        <v>5010</v>
      </c>
      <c r="K439" s="64">
        <v>483</v>
      </c>
      <c r="L439" s="65" t="s">
        <v>603</v>
      </c>
      <c r="M439" s="64">
        <v>7</v>
      </c>
    </row>
    <row r="440" spans="10:13" ht="12.75" hidden="1">
      <c r="J440" s="64">
        <v>5020</v>
      </c>
      <c r="K440" s="64">
        <v>484</v>
      </c>
      <c r="L440" s="65" t="s">
        <v>555</v>
      </c>
      <c r="M440" s="64">
        <v>5</v>
      </c>
    </row>
    <row r="441" spans="10:13" ht="12.75" hidden="1">
      <c r="J441" s="64">
        <v>5030</v>
      </c>
      <c r="K441" s="64">
        <v>485</v>
      </c>
      <c r="L441" s="65" t="s">
        <v>1093</v>
      </c>
      <c r="M441" s="64">
        <v>14</v>
      </c>
    </row>
    <row r="442" spans="10:13" ht="12.75" hidden="1">
      <c r="J442" s="64">
        <v>5040</v>
      </c>
      <c r="K442" s="64">
        <v>486</v>
      </c>
      <c r="L442" s="65" t="s">
        <v>556</v>
      </c>
      <c r="M442" s="64">
        <v>5</v>
      </c>
    </row>
    <row r="443" spans="10:13" ht="12.75" hidden="1">
      <c r="J443" s="64">
        <v>5110</v>
      </c>
      <c r="K443" s="64">
        <v>487</v>
      </c>
      <c r="L443" s="65" t="s">
        <v>1899</v>
      </c>
      <c r="M443" s="64">
        <v>16</v>
      </c>
    </row>
    <row r="444" spans="10:13" ht="12.75" hidden="1">
      <c r="J444" s="64">
        <v>5121</v>
      </c>
      <c r="K444" s="64">
        <v>488</v>
      </c>
      <c r="L444" s="65" t="s">
        <v>1448</v>
      </c>
      <c r="M444" s="64">
        <v>8</v>
      </c>
    </row>
    <row r="445" spans="10:13" ht="12.75" hidden="1">
      <c r="J445" s="64">
        <v>5122</v>
      </c>
      <c r="K445" s="64">
        <v>489</v>
      </c>
      <c r="L445" s="65" t="s">
        <v>358</v>
      </c>
      <c r="M445" s="64">
        <v>13</v>
      </c>
    </row>
    <row r="446" spans="10:13" ht="12.75" hidden="1">
      <c r="J446" s="64">
        <v>5210</v>
      </c>
      <c r="K446" s="64">
        <v>490</v>
      </c>
      <c r="L446" s="65" t="s">
        <v>581</v>
      </c>
      <c r="M446" s="64">
        <v>6</v>
      </c>
    </row>
    <row r="447" spans="10:13" ht="12.75" hidden="1">
      <c r="J447" s="64">
        <v>5221</v>
      </c>
      <c r="K447" s="64">
        <v>491</v>
      </c>
      <c r="L447" s="65" t="s">
        <v>1477</v>
      </c>
      <c r="M447" s="64">
        <v>10</v>
      </c>
    </row>
    <row r="448" spans="10:13" ht="12.75" hidden="1">
      <c r="J448" s="64">
        <v>5222</v>
      </c>
      <c r="K448" s="64">
        <v>492</v>
      </c>
      <c r="L448" s="65" t="s">
        <v>1276</v>
      </c>
      <c r="M448" s="64">
        <v>17</v>
      </c>
    </row>
    <row r="449" spans="10:13" ht="12.75" hidden="1">
      <c r="J449" s="64">
        <v>5223</v>
      </c>
      <c r="K449" s="64">
        <v>493</v>
      </c>
      <c r="L449" s="65" t="s">
        <v>557</v>
      </c>
      <c r="M449" s="64">
        <v>5</v>
      </c>
    </row>
    <row r="450" spans="10:13" ht="12.75" hidden="1">
      <c r="J450" s="64">
        <v>5224</v>
      </c>
      <c r="K450" s="64">
        <v>494</v>
      </c>
      <c r="L450" s="65" t="s">
        <v>1094</v>
      </c>
      <c r="M450" s="64">
        <v>14</v>
      </c>
    </row>
    <row r="451" spans="10:13" ht="12.75" hidden="1">
      <c r="J451" s="64">
        <v>5229</v>
      </c>
      <c r="K451" s="64">
        <v>495</v>
      </c>
      <c r="L451" s="65" t="s">
        <v>1449</v>
      </c>
      <c r="M451" s="64">
        <v>8</v>
      </c>
    </row>
    <row r="452" spans="10:13" ht="12.75" hidden="1">
      <c r="J452" s="64">
        <v>5310</v>
      </c>
      <c r="K452" s="64">
        <v>497</v>
      </c>
      <c r="L452" s="65" t="s">
        <v>1318</v>
      </c>
      <c r="M452" s="64">
        <v>18</v>
      </c>
    </row>
    <row r="453" spans="10:13" ht="12.75" hidden="1">
      <c r="J453" s="64">
        <v>5320</v>
      </c>
      <c r="K453" s="64">
        <v>498</v>
      </c>
      <c r="L453" s="65" t="s">
        <v>1319</v>
      </c>
      <c r="M453" s="64">
        <v>18</v>
      </c>
    </row>
    <row r="454" spans="10:13" ht="12.75" hidden="1">
      <c r="J454" s="64">
        <v>5510</v>
      </c>
      <c r="K454" s="64">
        <v>499</v>
      </c>
      <c r="L454" s="65" t="s">
        <v>1478</v>
      </c>
      <c r="M454" s="64">
        <v>10</v>
      </c>
    </row>
    <row r="455" spans="10:13" ht="12.75" hidden="1">
      <c r="J455" s="64">
        <v>5520</v>
      </c>
      <c r="K455" s="64">
        <v>500</v>
      </c>
      <c r="L455" s="65" t="s">
        <v>1874</v>
      </c>
      <c r="M455" s="64">
        <v>15</v>
      </c>
    </row>
    <row r="456" spans="10:13" ht="12.75" hidden="1">
      <c r="J456" s="64">
        <v>5530</v>
      </c>
      <c r="K456" s="64">
        <v>502</v>
      </c>
      <c r="L456" s="65" t="s">
        <v>1320</v>
      </c>
      <c r="M456" s="64">
        <v>18</v>
      </c>
    </row>
    <row r="457" spans="10:13" ht="12.75" hidden="1">
      <c r="J457" s="64">
        <v>5590</v>
      </c>
      <c r="K457" s="64">
        <v>503</v>
      </c>
      <c r="L457" s="65" t="s">
        <v>522</v>
      </c>
      <c r="M457" s="64">
        <v>4</v>
      </c>
    </row>
    <row r="458" spans="10:13" ht="12.75" hidden="1">
      <c r="J458" s="64">
        <v>5610</v>
      </c>
      <c r="K458" s="64">
        <v>504</v>
      </c>
      <c r="L458" s="65" t="s">
        <v>2017</v>
      </c>
      <c r="M458" s="64">
        <v>20</v>
      </c>
    </row>
    <row r="459" spans="10:13" ht="12.75" hidden="1">
      <c r="J459" s="64">
        <v>5621</v>
      </c>
      <c r="K459" s="64">
        <v>505</v>
      </c>
      <c r="L459" s="65" t="s">
        <v>1901</v>
      </c>
      <c r="M459" s="64">
        <v>16</v>
      </c>
    </row>
    <row r="460" spans="10:13" ht="12.75" hidden="1">
      <c r="J460" s="64">
        <v>5629</v>
      </c>
      <c r="K460" s="64">
        <v>506</v>
      </c>
      <c r="L460" s="65" t="s">
        <v>1516</v>
      </c>
      <c r="M460" s="64">
        <v>12</v>
      </c>
    </row>
    <row r="461" spans="10:13" ht="12.75" hidden="1">
      <c r="J461" s="64">
        <v>5630</v>
      </c>
      <c r="K461" s="64">
        <v>507</v>
      </c>
      <c r="L461" s="65" t="s">
        <v>1450</v>
      </c>
      <c r="M461" s="64">
        <v>8</v>
      </c>
    </row>
    <row r="462" spans="10:13" ht="12.75" hidden="1">
      <c r="J462" s="64">
        <v>5811</v>
      </c>
      <c r="K462" s="64">
        <v>508</v>
      </c>
      <c r="L462" s="65" t="s">
        <v>449</v>
      </c>
      <c r="M462" s="64">
        <v>1</v>
      </c>
    </row>
    <row r="463" spans="10:13" ht="12.75" hidden="1">
      <c r="J463" s="64">
        <v>5812</v>
      </c>
      <c r="K463" s="64">
        <v>509</v>
      </c>
      <c r="L463" s="65" t="s">
        <v>1451</v>
      </c>
      <c r="M463" s="64">
        <v>8</v>
      </c>
    </row>
    <row r="464" spans="10:13" ht="12.75" hidden="1">
      <c r="J464" s="64">
        <v>5813</v>
      </c>
      <c r="K464" s="64">
        <v>510</v>
      </c>
      <c r="L464" s="65" t="s">
        <v>487</v>
      </c>
      <c r="M464" s="64">
        <v>3</v>
      </c>
    </row>
    <row r="465" spans="10:13" ht="12.75" hidden="1">
      <c r="J465" s="64">
        <v>5814</v>
      </c>
      <c r="K465" s="64">
        <v>511</v>
      </c>
      <c r="L465" s="65" t="s">
        <v>1277</v>
      </c>
      <c r="M465" s="64">
        <v>17</v>
      </c>
    </row>
    <row r="466" spans="10:13" ht="12.75" hidden="1">
      <c r="J466" s="64">
        <v>5819</v>
      </c>
      <c r="K466" s="64">
        <v>512</v>
      </c>
      <c r="L466" s="65" t="s">
        <v>1463</v>
      </c>
      <c r="M466" s="64">
        <v>9</v>
      </c>
    </row>
    <row r="467" spans="10:13" ht="12.75" hidden="1">
      <c r="J467" s="64">
        <v>5821</v>
      </c>
      <c r="K467" s="64">
        <v>513</v>
      </c>
      <c r="L467" s="65" t="s">
        <v>1278</v>
      </c>
      <c r="M467" s="64">
        <v>17</v>
      </c>
    </row>
    <row r="468" spans="10:13" ht="12.75" hidden="1">
      <c r="J468" s="64">
        <v>5829</v>
      </c>
      <c r="K468" s="64">
        <v>514</v>
      </c>
      <c r="L468" s="65" t="s">
        <v>1517</v>
      </c>
      <c r="M468" s="64">
        <v>12</v>
      </c>
    </row>
    <row r="469" spans="10:13" ht="12.75" hidden="1">
      <c r="J469" s="64">
        <v>5911</v>
      </c>
      <c r="K469" s="64">
        <v>516</v>
      </c>
      <c r="L469" s="65" t="s">
        <v>1321</v>
      </c>
      <c r="M469" s="64">
        <v>18</v>
      </c>
    </row>
    <row r="470" spans="10:13" ht="12.75" hidden="1">
      <c r="J470" s="64">
        <v>5912</v>
      </c>
      <c r="K470" s="64">
        <v>517</v>
      </c>
      <c r="L470" s="65" t="s">
        <v>1095</v>
      </c>
      <c r="M470" s="64">
        <v>14</v>
      </c>
    </row>
    <row r="471" spans="10:13" ht="12.75" hidden="1">
      <c r="J471" s="64">
        <v>5913</v>
      </c>
      <c r="K471" s="64">
        <v>518</v>
      </c>
      <c r="L471" s="65" t="s">
        <v>1902</v>
      </c>
      <c r="M471" s="64">
        <v>16</v>
      </c>
    </row>
    <row r="472" spans="10:13" ht="12.75" hidden="1">
      <c r="J472" s="64">
        <v>5914</v>
      </c>
      <c r="K472" s="64">
        <v>519</v>
      </c>
      <c r="L472" s="65" t="s">
        <v>480</v>
      </c>
      <c r="M472" s="64">
        <v>2</v>
      </c>
    </row>
    <row r="473" spans="10:13" ht="12.75" hidden="1">
      <c r="J473" s="64">
        <v>5920</v>
      </c>
      <c r="K473" s="64">
        <v>520</v>
      </c>
      <c r="L473" s="65" t="s">
        <v>359</v>
      </c>
      <c r="M473" s="64">
        <v>13</v>
      </c>
    </row>
    <row r="474" spans="10:13" ht="12.75" hidden="1">
      <c r="J474" s="64">
        <v>6010</v>
      </c>
      <c r="K474" s="64">
        <v>521</v>
      </c>
      <c r="L474" s="65" t="s">
        <v>481</v>
      </c>
      <c r="M474" s="64">
        <v>2</v>
      </c>
    </row>
    <row r="475" spans="10:13" ht="12.75" hidden="1">
      <c r="J475" s="64">
        <v>6020</v>
      </c>
      <c r="K475" s="64">
        <v>522</v>
      </c>
      <c r="L475" s="65" t="s">
        <v>1280</v>
      </c>
      <c r="M475" s="64">
        <v>17</v>
      </c>
    </row>
    <row r="476" spans="10:13" ht="12.75" hidden="1">
      <c r="J476" s="64">
        <v>6110</v>
      </c>
      <c r="K476" s="64">
        <v>523</v>
      </c>
      <c r="L476" s="65" t="s">
        <v>1356</v>
      </c>
      <c r="M476" s="64">
        <v>19</v>
      </c>
    </row>
    <row r="477" spans="10:13" ht="12.75" hidden="1">
      <c r="J477" s="64">
        <v>6120</v>
      </c>
      <c r="K477" s="64">
        <v>524</v>
      </c>
      <c r="L477" s="65" t="s">
        <v>1479</v>
      </c>
      <c r="M477" s="64">
        <v>10</v>
      </c>
    </row>
    <row r="478" spans="10:13" ht="12.75" hidden="1">
      <c r="J478" s="64">
        <v>6130</v>
      </c>
      <c r="K478" s="64">
        <v>525</v>
      </c>
      <c r="L478" s="65" t="s">
        <v>360</v>
      </c>
      <c r="M478" s="64">
        <v>13</v>
      </c>
    </row>
    <row r="479" spans="10:13" ht="12.75" hidden="1">
      <c r="J479" s="64">
        <v>6190</v>
      </c>
      <c r="K479" s="64">
        <v>526</v>
      </c>
      <c r="L479" s="65" t="s">
        <v>482</v>
      </c>
      <c r="M479" s="64">
        <v>2</v>
      </c>
    </row>
    <row r="480" spans="10:13" ht="12.75" hidden="1">
      <c r="J480" s="64">
        <v>6201</v>
      </c>
      <c r="K480" s="64">
        <v>527</v>
      </c>
      <c r="L480" s="65" t="s">
        <v>483</v>
      </c>
      <c r="M480" s="64">
        <v>2</v>
      </c>
    </row>
    <row r="481" spans="10:13" ht="12.75" hidden="1">
      <c r="J481" s="64">
        <v>6202</v>
      </c>
      <c r="K481" s="64">
        <v>528</v>
      </c>
      <c r="L481" s="65" t="s">
        <v>1281</v>
      </c>
      <c r="M481" s="64">
        <v>17</v>
      </c>
    </row>
    <row r="482" spans="10:13" ht="12.75" hidden="1">
      <c r="J482" s="64">
        <v>6203</v>
      </c>
      <c r="K482" s="64">
        <v>530</v>
      </c>
      <c r="L482" s="65" t="s">
        <v>523</v>
      </c>
      <c r="M482" s="64">
        <v>4</v>
      </c>
    </row>
    <row r="483" spans="10:13" ht="12.75" hidden="1">
      <c r="J483" s="64">
        <v>6209</v>
      </c>
      <c r="K483" s="64">
        <v>531</v>
      </c>
      <c r="L483" s="65" t="s">
        <v>1322</v>
      </c>
      <c r="M483" s="64">
        <v>18</v>
      </c>
    </row>
    <row r="484" spans="10:13" ht="12.75" hidden="1">
      <c r="J484" s="64">
        <v>6311</v>
      </c>
      <c r="K484" s="64">
        <v>533</v>
      </c>
      <c r="L484" s="65" t="s">
        <v>432</v>
      </c>
      <c r="M484" s="64">
        <v>1</v>
      </c>
    </row>
    <row r="485" spans="10:13" ht="12.75" hidden="1">
      <c r="J485" s="64">
        <v>6312</v>
      </c>
      <c r="K485" s="64">
        <v>534</v>
      </c>
      <c r="L485" s="65" t="s">
        <v>1903</v>
      </c>
      <c r="M485" s="64">
        <v>16</v>
      </c>
    </row>
    <row r="486" spans="10:13" ht="12.75" hidden="1">
      <c r="J486" s="64">
        <v>6391</v>
      </c>
      <c r="K486" s="64">
        <v>535</v>
      </c>
      <c r="L486" s="65" t="s">
        <v>1892</v>
      </c>
      <c r="M486" s="64">
        <v>16</v>
      </c>
    </row>
    <row r="487" spans="10:13" ht="12.75" hidden="1">
      <c r="J487" s="64">
        <v>6399</v>
      </c>
      <c r="K487" s="64">
        <v>536</v>
      </c>
      <c r="L487" s="65" t="s">
        <v>442</v>
      </c>
      <c r="M487" s="64">
        <v>1</v>
      </c>
    </row>
    <row r="488" spans="10:13" ht="12.75" hidden="1">
      <c r="J488" s="64">
        <v>6411</v>
      </c>
      <c r="K488" s="64">
        <v>537</v>
      </c>
      <c r="L488" s="65" t="s">
        <v>1528</v>
      </c>
      <c r="M488" s="64">
        <v>13</v>
      </c>
    </row>
    <row r="489" spans="10:13" ht="12.75" hidden="1">
      <c r="J489" s="64">
        <v>6419</v>
      </c>
      <c r="K489" s="64">
        <v>538</v>
      </c>
      <c r="L489" s="65" t="s">
        <v>618</v>
      </c>
      <c r="M489" s="64">
        <v>8</v>
      </c>
    </row>
    <row r="490" spans="10:13" ht="12.75" hidden="1">
      <c r="J490" s="64">
        <v>6420</v>
      </c>
      <c r="K490" s="64">
        <v>539</v>
      </c>
      <c r="L490" s="65" t="s">
        <v>436</v>
      </c>
      <c r="M490" s="64">
        <v>1</v>
      </c>
    </row>
    <row r="491" spans="10:13" ht="12.75" hidden="1">
      <c r="J491" s="64">
        <v>6430</v>
      </c>
      <c r="K491" s="64">
        <v>540</v>
      </c>
      <c r="L491" s="65" t="s">
        <v>451</v>
      </c>
      <c r="M491" s="64">
        <v>1</v>
      </c>
    </row>
    <row r="492" spans="10:13" ht="12.75" hidden="1">
      <c r="J492" s="64">
        <v>6491</v>
      </c>
      <c r="K492" s="64">
        <v>541</v>
      </c>
      <c r="L492" s="65" t="s">
        <v>448</v>
      </c>
      <c r="M492" s="64">
        <v>1</v>
      </c>
    </row>
    <row r="493" spans="10:13" ht="12.75" hidden="1">
      <c r="J493" s="64">
        <v>6492</v>
      </c>
      <c r="K493" s="64">
        <v>542</v>
      </c>
      <c r="L493" s="65" t="s">
        <v>437</v>
      </c>
      <c r="M493" s="64">
        <v>1</v>
      </c>
    </row>
    <row r="494" spans="10:13" ht="12.75" hidden="1">
      <c r="J494" s="64">
        <v>6499</v>
      </c>
      <c r="K494" s="64">
        <v>543</v>
      </c>
      <c r="L494" s="65" t="s">
        <v>450</v>
      </c>
      <c r="M494" s="64">
        <v>1</v>
      </c>
    </row>
    <row r="495" spans="10:13" ht="12.75" hidden="1">
      <c r="J495" s="64">
        <v>6511</v>
      </c>
      <c r="K495" s="64">
        <v>544</v>
      </c>
      <c r="L495" s="65" t="s">
        <v>439</v>
      </c>
      <c r="M495" s="64">
        <v>1</v>
      </c>
    </row>
    <row r="496" spans="10:13" ht="12.75" hidden="1">
      <c r="J496" s="64">
        <v>6512</v>
      </c>
      <c r="K496" s="64">
        <v>545</v>
      </c>
      <c r="L496" s="65" t="s">
        <v>433</v>
      </c>
      <c r="M496" s="64">
        <v>1</v>
      </c>
    </row>
    <row r="497" spans="10:13" ht="12.75" hidden="1">
      <c r="J497" s="64">
        <v>6520</v>
      </c>
      <c r="K497" s="64">
        <v>547</v>
      </c>
      <c r="L497" s="65" t="s">
        <v>418</v>
      </c>
      <c r="M497" s="64">
        <v>1</v>
      </c>
    </row>
    <row r="498" spans="10:13" ht="12.75" hidden="1">
      <c r="J498" s="64">
        <v>6530</v>
      </c>
      <c r="K498" s="64">
        <v>548</v>
      </c>
      <c r="L498" s="65" t="s">
        <v>435</v>
      </c>
      <c r="M498" s="64">
        <v>1</v>
      </c>
    </row>
    <row r="499" spans="10:13" ht="12.75" hidden="1">
      <c r="J499" s="64">
        <v>6611</v>
      </c>
      <c r="K499" s="64">
        <v>549</v>
      </c>
      <c r="L499" s="65" t="s">
        <v>422</v>
      </c>
      <c r="M499" s="64">
        <v>1</v>
      </c>
    </row>
    <row r="500" spans="10:13" ht="12.75" hidden="1">
      <c r="J500" s="64">
        <v>6612</v>
      </c>
      <c r="K500" s="64">
        <v>550</v>
      </c>
      <c r="L500" s="65" t="s">
        <v>417</v>
      </c>
      <c r="M500" s="64">
        <v>1</v>
      </c>
    </row>
    <row r="501" spans="10:13" ht="12.75" hidden="1">
      <c r="J501" s="64">
        <v>6619</v>
      </c>
      <c r="K501" s="64">
        <v>551</v>
      </c>
      <c r="L501" s="65" t="s">
        <v>445</v>
      </c>
      <c r="M501" s="64">
        <v>1</v>
      </c>
    </row>
    <row r="502" spans="10:13" ht="12.75" hidden="1">
      <c r="J502" s="64">
        <v>6621</v>
      </c>
      <c r="K502" s="64">
        <v>552</v>
      </c>
      <c r="L502" s="65" t="s">
        <v>460</v>
      </c>
      <c r="M502" s="64">
        <v>2</v>
      </c>
    </row>
    <row r="503" spans="10:13" ht="12.75" hidden="1">
      <c r="J503" s="64">
        <v>6622</v>
      </c>
      <c r="K503" s="64">
        <v>553</v>
      </c>
      <c r="L503" s="65" t="s">
        <v>466</v>
      </c>
      <c r="M503" s="64">
        <v>2</v>
      </c>
    </row>
    <row r="504" spans="10:13" ht="12.75" hidden="1">
      <c r="J504" s="64">
        <v>6629</v>
      </c>
      <c r="K504" s="64">
        <v>554</v>
      </c>
      <c r="L504" s="65" t="s">
        <v>471</v>
      </c>
      <c r="M504" s="64">
        <v>2</v>
      </c>
    </row>
    <row r="505" spans="10:13" ht="12.75" hidden="1">
      <c r="J505" s="64">
        <v>6630</v>
      </c>
      <c r="K505" s="64">
        <v>555</v>
      </c>
      <c r="L505" s="65" t="s">
        <v>494</v>
      </c>
      <c r="M505" s="64">
        <v>3</v>
      </c>
    </row>
    <row r="506" spans="10:13" ht="12.75" hidden="1">
      <c r="J506" s="64">
        <v>6810</v>
      </c>
      <c r="K506" s="64">
        <v>556</v>
      </c>
      <c r="L506" s="65" t="s">
        <v>518</v>
      </c>
      <c r="M506" s="64">
        <v>4</v>
      </c>
    </row>
    <row r="507" spans="10:13" ht="12.75" hidden="1">
      <c r="J507" s="64">
        <v>6820</v>
      </c>
      <c r="K507" s="64">
        <v>557</v>
      </c>
      <c r="L507" s="65" t="s">
        <v>521</v>
      </c>
      <c r="M507" s="64">
        <v>4</v>
      </c>
    </row>
    <row r="508" spans="10:13" ht="12.75" hidden="1">
      <c r="J508" s="64">
        <v>6831</v>
      </c>
      <c r="K508" s="64">
        <v>558</v>
      </c>
      <c r="L508" s="65" t="s">
        <v>554</v>
      </c>
      <c r="M508" s="64">
        <v>5</v>
      </c>
    </row>
    <row r="509" spans="10:13" ht="12.75" hidden="1">
      <c r="J509" s="64">
        <v>6832</v>
      </c>
      <c r="K509" s="64">
        <v>559</v>
      </c>
      <c r="L509" s="65" t="s">
        <v>564</v>
      </c>
      <c r="M509" s="64">
        <v>6</v>
      </c>
    </row>
    <row r="510" spans="10:13" ht="12.75" hidden="1">
      <c r="J510" s="64">
        <v>6910</v>
      </c>
      <c r="K510" s="64">
        <v>560</v>
      </c>
      <c r="L510" s="65" t="s">
        <v>565</v>
      </c>
      <c r="M510" s="64">
        <v>6</v>
      </c>
    </row>
    <row r="511" spans="10:13" ht="12.75" hidden="1">
      <c r="J511" s="64">
        <v>6920</v>
      </c>
      <c r="K511" s="64">
        <v>561</v>
      </c>
      <c r="L511" s="65" t="s">
        <v>574</v>
      </c>
      <c r="M511" s="64">
        <v>6</v>
      </c>
    </row>
    <row r="512" spans="10:13" ht="12.75" hidden="1">
      <c r="J512" s="64">
        <v>7010</v>
      </c>
      <c r="K512" s="64">
        <v>562</v>
      </c>
      <c r="L512" s="65" t="s">
        <v>596</v>
      </c>
      <c r="M512" s="64">
        <v>7</v>
      </c>
    </row>
    <row r="513" spans="10:13" ht="12.75" hidden="1">
      <c r="J513" s="64">
        <v>7021</v>
      </c>
      <c r="K513" s="64">
        <v>564</v>
      </c>
      <c r="L513" s="65" t="s">
        <v>598</v>
      </c>
      <c r="M513" s="64">
        <v>7</v>
      </c>
    </row>
    <row r="514" spans="10:13" ht="12.75" hidden="1">
      <c r="J514" s="64">
        <v>7022</v>
      </c>
      <c r="K514" s="64">
        <v>565</v>
      </c>
      <c r="L514" s="65" t="s">
        <v>601</v>
      </c>
      <c r="M514" s="64">
        <v>7</v>
      </c>
    </row>
    <row r="515" spans="10:13" ht="12.75" hidden="1">
      <c r="J515" s="64">
        <v>7111</v>
      </c>
      <c r="K515" s="64">
        <v>566</v>
      </c>
      <c r="L515" s="65" t="s">
        <v>604</v>
      </c>
      <c r="M515" s="64">
        <v>7</v>
      </c>
    </row>
    <row r="516" spans="10:13" ht="12.75" hidden="1">
      <c r="J516" s="64">
        <v>7112</v>
      </c>
      <c r="K516" s="64">
        <v>567</v>
      </c>
      <c r="L516" s="65" t="s">
        <v>1492</v>
      </c>
      <c r="M516" s="64">
        <v>12</v>
      </c>
    </row>
    <row r="517" spans="10:13" ht="12.75" hidden="1">
      <c r="J517" s="64">
        <v>7120</v>
      </c>
      <c r="K517" s="64">
        <v>568</v>
      </c>
      <c r="L517" s="65" t="s">
        <v>1496</v>
      </c>
      <c r="M517" s="64">
        <v>12</v>
      </c>
    </row>
    <row r="518" spans="10:13" ht="12.75" hidden="1">
      <c r="J518" s="64">
        <v>7211</v>
      </c>
      <c r="K518" s="64">
        <v>569</v>
      </c>
      <c r="L518" s="65" t="s">
        <v>1498</v>
      </c>
      <c r="M518" s="64">
        <v>12</v>
      </c>
    </row>
    <row r="519" spans="10:13" ht="12.75" hidden="1">
      <c r="J519" s="64">
        <v>7219</v>
      </c>
      <c r="K519" s="64">
        <v>570</v>
      </c>
      <c r="L519" s="65" t="s">
        <v>1510</v>
      </c>
      <c r="M519" s="64">
        <v>12</v>
      </c>
    </row>
    <row r="520" spans="10:13" ht="12.75" hidden="1">
      <c r="J520" s="64">
        <v>7220</v>
      </c>
      <c r="K520" s="64">
        <v>571</v>
      </c>
      <c r="L520" s="65" t="s">
        <v>1521</v>
      </c>
      <c r="M520" s="64">
        <v>13</v>
      </c>
    </row>
    <row r="521" spans="10:13" ht="12.75" hidden="1">
      <c r="J521" s="64">
        <v>7311</v>
      </c>
      <c r="K521" s="64">
        <v>572</v>
      </c>
      <c r="L521" s="65" t="s">
        <v>1525</v>
      </c>
      <c r="M521" s="64">
        <v>13</v>
      </c>
    </row>
    <row r="522" spans="10:13" ht="12.75" hidden="1">
      <c r="J522" s="64">
        <v>7312</v>
      </c>
      <c r="K522" s="64">
        <v>573</v>
      </c>
      <c r="L522" s="65" t="s">
        <v>1536</v>
      </c>
      <c r="M522" s="64">
        <v>13</v>
      </c>
    </row>
    <row r="523" spans="10:13" ht="12.75" hidden="1">
      <c r="J523" s="64">
        <v>7320</v>
      </c>
      <c r="K523" s="64">
        <v>574</v>
      </c>
      <c r="L523" s="65" t="s">
        <v>349</v>
      </c>
      <c r="M523" s="64">
        <v>13</v>
      </c>
    </row>
    <row r="524" spans="10:13" ht="12.75" hidden="1">
      <c r="J524" s="64">
        <v>7410</v>
      </c>
      <c r="K524" s="64">
        <v>575</v>
      </c>
      <c r="L524" s="65" t="s">
        <v>357</v>
      </c>
      <c r="M524" s="64">
        <v>13</v>
      </c>
    </row>
    <row r="525" spans="10:13" ht="12.75" hidden="1">
      <c r="J525" s="64">
        <v>7420</v>
      </c>
      <c r="K525" s="64">
        <v>576</v>
      </c>
      <c r="L525" s="65" t="s">
        <v>369</v>
      </c>
      <c r="M525" s="64">
        <v>14</v>
      </c>
    </row>
    <row r="526" spans="10:13" ht="12.75" hidden="1">
      <c r="J526" s="64">
        <v>7430</v>
      </c>
      <c r="K526" s="64">
        <v>578</v>
      </c>
      <c r="L526" s="65" t="s">
        <v>383</v>
      </c>
      <c r="M526" s="64">
        <v>14</v>
      </c>
    </row>
    <row r="527" spans="10:13" ht="12.75" hidden="1">
      <c r="J527" s="64">
        <v>7490</v>
      </c>
      <c r="K527" s="64">
        <v>579</v>
      </c>
      <c r="L527" s="65" t="s">
        <v>1096</v>
      </c>
      <c r="M527" s="64">
        <v>14</v>
      </c>
    </row>
    <row r="528" spans="10:13" ht="12.75" hidden="1">
      <c r="J528" s="64">
        <v>7500</v>
      </c>
      <c r="K528" s="64">
        <v>581</v>
      </c>
      <c r="L528" s="65" t="s">
        <v>648</v>
      </c>
      <c r="M528" s="64">
        <v>15</v>
      </c>
    </row>
    <row r="529" spans="10:13" ht="12.75" hidden="1">
      <c r="J529" s="64">
        <v>7711</v>
      </c>
      <c r="K529" s="64">
        <v>582</v>
      </c>
      <c r="L529" s="65" t="s">
        <v>651</v>
      </c>
      <c r="M529" s="64">
        <v>15</v>
      </c>
    </row>
    <row r="530" spans="10:13" ht="12.75" hidden="1">
      <c r="J530" s="64">
        <v>7712</v>
      </c>
      <c r="K530" s="64">
        <v>583</v>
      </c>
      <c r="L530" s="65" t="s">
        <v>349</v>
      </c>
      <c r="M530" s="64">
        <v>16</v>
      </c>
    </row>
    <row r="531" spans="10:13" ht="12.75" hidden="1">
      <c r="J531" s="64">
        <v>7721</v>
      </c>
      <c r="K531" s="64">
        <v>584</v>
      </c>
      <c r="L531" s="65" t="s">
        <v>1900</v>
      </c>
      <c r="M531" s="64">
        <v>16</v>
      </c>
    </row>
    <row r="532" spans="10:13" ht="12.75" hidden="1">
      <c r="J532" s="64">
        <v>7722</v>
      </c>
      <c r="K532" s="64">
        <v>585</v>
      </c>
      <c r="L532" s="65" t="s">
        <v>1910</v>
      </c>
      <c r="M532" s="64">
        <v>17</v>
      </c>
    </row>
    <row r="533" spans="10:13" ht="12.75" hidden="1">
      <c r="J533" s="64">
        <v>7729</v>
      </c>
      <c r="K533" s="64">
        <v>586</v>
      </c>
      <c r="L533" s="65" t="s">
        <v>1919</v>
      </c>
      <c r="M533" s="64">
        <v>17</v>
      </c>
    </row>
    <row r="534" spans="10:13" ht="12.75" hidden="1">
      <c r="J534" s="64">
        <v>7731</v>
      </c>
      <c r="K534" s="64">
        <v>587</v>
      </c>
      <c r="L534" s="65" t="s">
        <v>1920</v>
      </c>
      <c r="M534" s="64">
        <v>17</v>
      </c>
    </row>
    <row r="535" spans="10:13" ht="12.75" hidden="1">
      <c r="J535" s="64">
        <v>7732</v>
      </c>
      <c r="K535" s="64">
        <v>588</v>
      </c>
      <c r="L535" s="65" t="s">
        <v>1927</v>
      </c>
      <c r="M535" s="64">
        <v>17</v>
      </c>
    </row>
    <row r="536" spans="10:13" ht="12.75" hidden="1">
      <c r="J536" s="64">
        <v>7733</v>
      </c>
      <c r="K536" s="64">
        <v>589</v>
      </c>
      <c r="L536" s="65" t="s">
        <v>1934</v>
      </c>
      <c r="M536" s="64">
        <v>17</v>
      </c>
    </row>
    <row r="537" spans="10:13" ht="12.75" hidden="1">
      <c r="J537" s="64">
        <v>7734</v>
      </c>
      <c r="K537" s="64">
        <v>590</v>
      </c>
      <c r="L537" s="65" t="s">
        <v>949</v>
      </c>
      <c r="M537" s="64">
        <v>17</v>
      </c>
    </row>
    <row r="538" spans="10:13" ht="12.75" hidden="1">
      <c r="J538" s="64">
        <v>7735</v>
      </c>
      <c r="K538" s="64">
        <v>591</v>
      </c>
      <c r="L538" s="65" t="s">
        <v>952</v>
      </c>
      <c r="M538" s="64">
        <v>17</v>
      </c>
    </row>
    <row r="539" spans="10:13" ht="12.75" hidden="1">
      <c r="J539" s="64">
        <v>7739</v>
      </c>
      <c r="K539" s="64">
        <v>592</v>
      </c>
      <c r="L539" s="65" t="s">
        <v>1270</v>
      </c>
      <c r="M539" s="64">
        <v>17</v>
      </c>
    </row>
    <row r="540" spans="10:13" ht="12.75" hidden="1">
      <c r="J540" s="64">
        <v>7740</v>
      </c>
      <c r="K540" s="64">
        <v>593</v>
      </c>
      <c r="L540" s="65" t="s">
        <v>1275</v>
      </c>
      <c r="M540" s="64">
        <v>17</v>
      </c>
    </row>
    <row r="541" spans="10:13" ht="12.75" hidden="1">
      <c r="J541" s="64">
        <v>7810</v>
      </c>
      <c r="K541" s="64">
        <v>595</v>
      </c>
      <c r="L541" s="65" t="s">
        <v>1279</v>
      </c>
      <c r="M541" s="64">
        <v>17</v>
      </c>
    </row>
    <row r="542" spans="10:13" ht="12.75" hidden="1">
      <c r="J542" s="64">
        <v>7820</v>
      </c>
      <c r="K542" s="64">
        <v>596</v>
      </c>
      <c r="L542" s="65" t="s">
        <v>1291</v>
      </c>
      <c r="M542" s="64">
        <v>18</v>
      </c>
    </row>
    <row r="543" spans="10:13" ht="12.75" hidden="1">
      <c r="J543" s="64">
        <v>7830</v>
      </c>
      <c r="K543" s="64">
        <v>597</v>
      </c>
      <c r="L543" s="65" t="s">
        <v>1292</v>
      </c>
      <c r="M543" s="64">
        <v>18</v>
      </c>
    </row>
    <row r="544" spans="10:13" ht="12.75" hidden="1">
      <c r="J544" s="64">
        <v>7911</v>
      </c>
      <c r="K544" s="64">
        <v>598</v>
      </c>
      <c r="L544" s="65" t="s">
        <v>1324</v>
      </c>
      <c r="M544" s="64">
        <v>19</v>
      </c>
    </row>
    <row r="545" spans="10:13" ht="12.75" hidden="1">
      <c r="J545" s="64">
        <v>7912</v>
      </c>
      <c r="K545" s="64">
        <v>599</v>
      </c>
      <c r="L545" s="65" t="s">
        <v>1326</v>
      </c>
      <c r="M545" s="64">
        <v>19</v>
      </c>
    </row>
    <row r="546" spans="10:13" ht="12.75" hidden="1">
      <c r="J546" s="64">
        <v>7990</v>
      </c>
      <c r="K546" s="64">
        <v>600</v>
      </c>
      <c r="L546" s="65" t="s">
        <v>1344</v>
      </c>
      <c r="M546" s="64">
        <v>19</v>
      </c>
    </row>
    <row r="547" spans="10:13" ht="12.75" hidden="1">
      <c r="J547" s="64">
        <v>8010</v>
      </c>
      <c r="K547" s="64">
        <v>601</v>
      </c>
      <c r="L547" s="65" t="s">
        <v>1354</v>
      </c>
      <c r="M547" s="64">
        <v>19</v>
      </c>
    </row>
    <row r="548" spans="10:13" ht="12.75" hidden="1">
      <c r="J548" s="64">
        <v>8020</v>
      </c>
      <c r="K548" s="64">
        <v>602</v>
      </c>
      <c r="L548" s="65" t="s">
        <v>1993</v>
      </c>
      <c r="M548" s="64">
        <v>19</v>
      </c>
    </row>
    <row r="549" spans="10:13" ht="12.75" hidden="1">
      <c r="J549" s="64">
        <v>8030</v>
      </c>
      <c r="K549" s="64">
        <v>603</v>
      </c>
      <c r="L549" s="65" t="s">
        <v>1996</v>
      </c>
      <c r="M549" s="64">
        <v>20</v>
      </c>
    </row>
    <row r="550" spans="10:13" ht="12.75" hidden="1">
      <c r="J550" s="64">
        <v>8110</v>
      </c>
      <c r="K550" s="64">
        <v>604</v>
      </c>
      <c r="L550" s="65" t="s">
        <v>2002</v>
      </c>
      <c r="M550" s="64">
        <v>20</v>
      </c>
    </row>
    <row r="551" spans="10:13" ht="12.75" hidden="1">
      <c r="J551" s="64">
        <v>8121</v>
      </c>
      <c r="K551" s="64">
        <v>605</v>
      </c>
      <c r="L551" s="65" t="s">
        <v>2007</v>
      </c>
      <c r="M551" s="64">
        <v>20</v>
      </c>
    </row>
    <row r="552" spans="10:13" ht="12.75" hidden="1">
      <c r="J552" s="64">
        <v>8122</v>
      </c>
      <c r="K552" s="64">
        <v>606</v>
      </c>
      <c r="L552" s="65" t="s">
        <v>2011</v>
      </c>
      <c r="M552" s="64">
        <v>20</v>
      </c>
    </row>
    <row r="553" spans="10:13" ht="12.75" hidden="1">
      <c r="J553" s="64">
        <v>8129</v>
      </c>
      <c r="K553" s="64">
        <v>607</v>
      </c>
      <c r="L553" s="65" t="s">
        <v>2012</v>
      </c>
      <c r="M553" s="64">
        <v>20</v>
      </c>
    </row>
    <row r="554" spans="10:13" ht="12.75" hidden="1">
      <c r="J554" s="64">
        <v>8130</v>
      </c>
      <c r="K554" s="64">
        <v>608</v>
      </c>
      <c r="L554" s="65" t="s">
        <v>2015</v>
      </c>
      <c r="M554" s="64">
        <v>20</v>
      </c>
    </row>
    <row r="555" spans="10:13" ht="12.75" hidden="1">
      <c r="J555" s="64">
        <v>8211</v>
      </c>
      <c r="K555" s="64">
        <v>609</v>
      </c>
      <c r="L555" s="65" t="s">
        <v>379</v>
      </c>
      <c r="M555" s="64">
        <v>14</v>
      </c>
    </row>
    <row r="556" spans="10:13" ht="12.75" hidden="1">
      <c r="J556" s="64">
        <v>8219</v>
      </c>
      <c r="K556" s="64">
        <v>610</v>
      </c>
      <c r="L556" s="65" t="s">
        <v>1888</v>
      </c>
      <c r="M556" s="64">
        <v>16</v>
      </c>
    </row>
    <row r="557" spans="10:13" ht="12.75" hidden="1">
      <c r="J557" s="64">
        <v>8220</v>
      </c>
      <c r="K557" s="64">
        <v>612</v>
      </c>
      <c r="L557" s="65" t="s">
        <v>1889</v>
      </c>
      <c r="M557" s="64">
        <v>16</v>
      </c>
    </row>
    <row r="558" spans="10:13" ht="12.75" hidden="1">
      <c r="J558" s="64">
        <v>8230</v>
      </c>
      <c r="K558" s="64">
        <v>614</v>
      </c>
      <c r="L558" s="65" t="s">
        <v>640</v>
      </c>
      <c r="M558" s="64">
        <v>14</v>
      </c>
    </row>
    <row r="559" spans="10:13" ht="12.75" hidden="1">
      <c r="J559" s="64">
        <v>8291</v>
      </c>
      <c r="K559" s="64">
        <v>616</v>
      </c>
      <c r="L559" s="65" t="s">
        <v>576</v>
      </c>
      <c r="M559" s="64">
        <v>6</v>
      </c>
    </row>
    <row r="560" spans="10:13" ht="12.75" hidden="1">
      <c r="J560" s="64">
        <v>8292</v>
      </c>
      <c r="K560" s="64">
        <v>617</v>
      </c>
      <c r="L560" s="65" t="s">
        <v>647</v>
      </c>
      <c r="M560" s="64">
        <v>15</v>
      </c>
    </row>
    <row r="561" spans="10:13" ht="12.75" hidden="1">
      <c r="J561" s="64">
        <v>8299</v>
      </c>
      <c r="K561" s="64">
        <v>618</v>
      </c>
      <c r="L561" s="65" t="s">
        <v>425</v>
      </c>
      <c r="M561" s="64">
        <v>6</v>
      </c>
    </row>
    <row r="562" spans="10:13" ht="12.75" hidden="1">
      <c r="J562" s="64">
        <v>8411</v>
      </c>
      <c r="K562" s="64">
        <v>619</v>
      </c>
      <c r="L562" s="65" t="s">
        <v>1124</v>
      </c>
      <c r="M562" s="64">
        <v>18</v>
      </c>
    </row>
    <row r="563" spans="10:13" ht="12.75" hidden="1">
      <c r="J563" s="64">
        <v>8412</v>
      </c>
      <c r="K563" s="64">
        <v>620</v>
      </c>
      <c r="L563" s="65" t="s">
        <v>1127</v>
      </c>
      <c r="M563" s="64">
        <v>20</v>
      </c>
    </row>
    <row r="564" spans="10:13" ht="12.75" hidden="1">
      <c r="J564" s="64">
        <v>8413</v>
      </c>
      <c r="K564" s="64">
        <v>621</v>
      </c>
      <c r="L564" s="65" t="s">
        <v>1044</v>
      </c>
      <c r="M564" s="64">
        <v>15</v>
      </c>
    </row>
    <row r="565" spans="10:13" ht="12.75" hidden="1">
      <c r="J565" s="64">
        <v>8421</v>
      </c>
      <c r="K565" s="64">
        <v>622</v>
      </c>
      <c r="L565" s="65" t="s">
        <v>1126</v>
      </c>
      <c r="M565" s="64">
        <v>13</v>
      </c>
    </row>
    <row r="566" spans="10:13" ht="12.75" hidden="1">
      <c r="J566" s="64">
        <v>8422</v>
      </c>
      <c r="K566" s="64">
        <v>623</v>
      </c>
      <c r="L566" s="65" t="s">
        <v>1125</v>
      </c>
      <c r="M566" s="64">
        <v>4</v>
      </c>
    </row>
    <row r="567" spans="10:13" ht="12.75" hidden="1">
      <c r="J567" s="64">
        <v>8423</v>
      </c>
      <c r="K567" s="64">
        <v>624</v>
      </c>
      <c r="L567" s="65" t="s">
        <v>1085</v>
      </c>
      <c r="M567" s="64">
        <v>8</v>
      </c>
    </row>
    <row r="568" spans="10:13" ht="12.75" hidden="1">
      <c r="J568" s="64">
        <v>8424</v>
      </c>
      <c r="K568" s="64">
        <v>625</v>
      </c>
      <c r="L568" s="65" t="s">
        <v>1088</v>
      </c>
      <c r="M568" s="64">
        <v>13</v>
      </c>
    </row>
    <row r="569" spans="10:13" ht="12.75" hidden="1">
      <c r="J569" s="64">
        <v>8425</v>
      </c>
      <c r="K569" s="64">
        <v>626</v>
      </c>
      <c r="L569" s="65" t="s">
        <v>1086</v>
      </c>
      <c r="M569" s="64">
        <v>15</v>
      </c>
    </row>
    <row r="570" spans="10:13" ht="12.75" hidden="1">
      <c r="J570" s="64">
        <v>8430</v>
      </c>
      <c r="K570" s="64">
        <v>628</v>
      </c>
      <c r="L570" s="65" t="s">
        <v>1087</v>
      </c>
      <c r="M570" s="64">
        <v>16</v>
      </c>
    </row>
    <row r="571" spans="10:13" ht="12.75" hidden="1">
      <c r="J571" s="64">
        <v>8510</v>
      </c>
      <c r="K571" s="64">
        <v>629</v>
      </c>
      <c r="L571" s="65" t="s">
        <v>1084</v>
      </c>
      <c r="M571" s="64">
        <v>18</v>
      </c>
    </row>
    <row r="572" spans="10:13" ht="12.75" hidden="1">
      <c r="J572" s="64">
        <v>8520</v>
      </c>
      <c r="K572" s="64">
        <v>631</v>
      </c>
      <c r="L572" s="65" t="s">
        <v>1089</v>
      </c>
      <c r="M572" s="64">
        <v>18</v>
      </c>
    </row>
    <row r="573" ht="12.75" hidden="1">
      <c r="J573" s="64">
        <v>8531</v>
      </c>
    </row>
    <row r="574" ht="12.75" hidden="1">
      <c r="J574" s="64">
        <v>8532</v>
      </c>
    </row>
    <row r="575" ht="12.75" hidden="1">
      <c r="J575" s="64">
        <v>8541</v>
      </c>
    </row>
    <row r="576" ht="12.75" hidden="1">
      <c r="J576" s="64">
        <v>8542</v>
      </c>
    </row>
    <row r="577" ht="12.75" hidden="1">
      <c r="J577" s="64">
        <v>8551</v>
      </c>
    </row>
    <row r="578" ht="12.75" hidden="1">
      <c r="J578" s="64">
        <v>8552</v>
      </c>
    </row>
    <row r="579" ht="12.75" hidden="1">
      <c r="J579" s="64">
        <v>8553</v>
      </c>
    </row>
    <row r="580" ht="12.75" hidden="1">
      <c r="J580" s="64">
        <v>8559</v>
      </c>
    </row>
    <row r="581" ht="12.75" hidden="1">
      <c r="J581" s="64">
        <v>8560</v>
      </c>
    </row>
    <row r="582" ht="12.75" hidden="1">
      <c r="J582" s="64">
        <v>8610</v>
      </c>
    </row>
    <row r="583" ht="12.75" hidden="1">
      <c r="J583" s="64">
        <v>8621</v>
      </c>
    </row>
    <row r="584" ht="12.75" hidden="1">
      <c r="J584" s="64">
        <v>8622</v>
      </c>
    </row>
    <row r="585" ht="12.75" hidden="1">
      <c r="J585" s="64">
        <v>8623</v>
      </c>
    </row>
    <row r="586" ht="12.75" hidden="1">
      <c r="J586" s="64">
        <v>8690</v>
      </c>
    </row>
    <row r="587" ht="12.75" hidden="1">
      <c r="J587" s="64">
        <v>8710</v>
      </c>
    </row>
    <row r="588" ht="12.75" hidden="1">
      <c r="J588" s="64">
        <v>8720</v>
      </c>
    </row>
    <row r="589" ht="12.75" hidden="1">
      <c r="J589" s="64">
        <v>8730</v>
      </c>
    </row>
    <row r="590" ht="12.75" hidden="1">
      <c r="J590" s="64">
        <v>8790</v>
      </c>
    </row>
    <row r="591" ht="12.75" hidden="1">
      <c r="J591" s="64">
        <v>8810</v>
      </c>
    </row>
    <row r="592" ht="12.75" hidden="1">
      <c r="J592" s="64">
        <v>8891</v>
      </c>
    </row>
    <row r="593" ht="12.75" hidden="1">
      <c r="J593" s="64">
        <v>8899</v>
      </c>
    </row>
    <row r="594" ht="12.75" hidden="1">
      <c r="J594" s="64">
        <v>9001</v>
      </c>
    </row>
    <row r="595" ht="12.75" hidden="1">
      <c r="J595" s="64">
        <v>9002</v>
      </c>
    </row>
    <row r="596" ht="12.75" hidden="1">
      <c r="J596" s="64">
        <v>9003</v>
      </c>
    </row>
    <row r="597" ht="12.75" hidden="1">
      <c r="J597" s="64">
        <v>9004</v>
      </c>
    </row>
    <row r="598" ht="12.75" hidden="1">
      <c r="J598" s="64">
        <v>9101</v>
      </c>
    </row>
    <row r="599" ht="12.75" hidden="1">
      <c r="J599" s="64">
        <v>9102</v>
      </c>
    </row>
    <row r="600" ht="12.75" hidden="1">
      <c r="J600" s="64">
        <v>9103</v>
      </c>
    </row>
    <row r="601" ht="12.75" hidden="1">
      <c r="J601" s="64">
        <v>9104</v>
      </c>
    </row>
    <row r="602" ht="12.75" hidden="1">
      <c r="J602" s="64">
        <v>9200</v>
      </c>
    </row>
    <row r="603" ht="12.75" hidden="1">
      <c r="J603" s="64">
        <v>9311</v>
      </c>
    </row>
    <row r="604" ht="12.75" hidden="1">
      <c r="J604" s="64">
        <v>9312</v>
      </c>
    </row>
    <row r="605" ht="12.75" hidden="1">
      <c r="J605" s="64">
        <v>9313</v>
      </c>
    </row>
    <row r="606" ht="12.75" hidden="1">
      <c r="J606" s="64">
        <v>9319</v>
      </c>
    </row>
    <row r="607" ht="12.75" hidden="1">
      <c r="J607" s="64">
        <v>9321</v>
      </c>
    </row>
    <row r="608" ht="12.75" hidden="1">
      <c r="J608" s="64">
        <v>9329</v>
      </c>
    </row>
    <row r="609" ht="12.75" hidden="1">
      <c r="J609" s="64">
        <v>9411</v>
      </c>
    </row>
    <row r="610" ht="12.75" hidden="1">
      <c r="J610" s="64">
        <v>9412</v>
      </c>
    </row>
    <row r="611" ht="12.75" hidden="1">
      <c r="J611" s="64">
        <v>9420</v>
      </c>
    </row>
    <row r="612" ht="12.75" hidden="1">
      <c r="J612" s="64">
        <v>9491</v>
      </c>
    </row>
    <row r="613" ht="12.75" hidden="1">
      <c r="J613" s="64">
        <v>9492</v>
      </c>
    </row>
    <row r="614" ht="12.75" hidden="1">
      <c r="J614" s="64">
        <v>9499</v>
      </c>
    </row>
    <row r="615" ht="12.75" hidden="1">
      <c r="J615" s="64">
        <v>9511</v>
      </c>
    </row>
    <row r="616" ht="12.75" hidden="1">
      <c r="J616" s="64">
        <v>9512</v>
      </c>
    </row>
    <row r="617" ht="12.75" hidden="1">
      <c r="J617" s="64">
        <v>9521</v>
      </c>
    </row>
    <row r="618" ht="12.75" hidden="1">
      <c r="J618" s="64">
        <v>9522</v>
      </c>
    </row>
    <row r="619" ht="12.75" hidden="1">
      <c r="J619" s="64">
        <v>9523</v>
      </c>
    </row>
    <row r="620" ht="12.75" hidden="1">
      <c r="J620" s="64">
        <v>9524</v>
      </c>
    </row>
    <row r="621" ht="12.75" hidden="1">
      <c r="J621" s="64">
        <v>9525</v>
      </c>
    </row>
    <row r="622" ht="12.75" hidden="1">
      <c r="J622" s="64">
        <v>9529</v>
      </c>
    </row>
    <row r="623" ht="12.75" hidden="1">
      <c r="J623" s="64">
        <v>9601</v>
      </c>
    </row>
    <row r="624" ht="12.75" hidden="1">
      <c r="J624" s="64">
        <v>9602</v>
      </c>
    </row>
    <row r="625" ht="12.75" hidden="1">
      <c r="J625" s="64">
        <v>9603</v>
      </c>
    </row>
    <row r="626" ht="12.75" hidden="1">
      <c r="J626" s="64">
        <v>9604</v>
      </c>
    </row>
    <row r="627" ht="12.75" hidden="1">
      <c r="J627" s="64">
        <v>9609</v>
      </c>
    </row>
    <row r="628" ht="12.75" hidden="1">
      <c r="J628" s="64">
        <v>9700</v>
      </c>
    </row>
    <row r="629" ht="12.75" hidden="1">
      <c r="J629" s="64">
        <v>9810</v>
      </c>
    </row>
    <row r="630" ht="12.75" hidden="1">
      <c r="J630" s="64">
        <v>9820</v>
      </c>
    </row>
    <row r="631" ht="12.75" hidden="1">
      <c r="J631" s="64">
        <v>9900</v>
      </c>
    </row>
  </sheetData>
  <sheetProtection password="C79A" sheet="1" objects="1"/>
  <mergeCells count="69">
    <mergeCell ref="C72:E72"/>
    <mergeCell ref="C74:E74"/>
    <mergeCell ref="C7:F7"/>
    <mergeCell ref="B13:D13"/>
    <mergeCell ref="A56:E56"/>
    <mergeCell ref="A57:E57"/>
    <mergeCell ref="A58:E58"/>
    <mergeCell ref="A59:E59"/>
    <mergeCell ref="F68:H68"/>
    <mergeCell ref="A64:E64"/>
    <mergeCell ref="C70:E70"/>
    <mergeCell ref="B5:F5"/>
    <mergeCell ref="B9:D9"/>
    <mergeCell ref="B11:E11"/>
    <mergeCell ref="B15:E15"/>
    <mergeCell ref="A16:F16"/>
    <mergeCell ref="A54:E54"/>
    <mergeCell ref="A55:E55"/>
    <mergeCell ref="A60:E60"/>
    <mergeCell ref="F70:H70"/>
    <mergeCell ref="F66:H66"/>
    <mergeCell ref="A61:E61"/>
    <mergeCell ref="A62:E62"/>
    <mergeCell ref="A63:E63"/>
    <mergeCell ref="C66:E66"/>
    <mergeCell ref="C68:E68"/>
    <mergeCell ref="A50:E50"/>
    <mergeCell ref="A51:E51"/>
    <mergeCell ref="A52:E52"/>
    <mergeCell ref="A53:E53"/>
    <mergeCell ref="A41:E41"/>
    <mergeCell ref="A42:E42"/>
    <mergeCell ref="A48:E48"/>
    <mergeCell ref="A49:E49"/>
    <mergeCell ref="A32:E32"/>
    <mergeCell ref="A33:E33"/>
    <mergeCell ref="A47:E47"/>
    <mergeCell ref="A35:E35"/>
    <mergeCell ref="A43:E43"/>
    <mergeCell ref="A44:E44"/>
    <mergeCell ref="A45:E45"/>
    <mergeCell ref="A46:E46"/>
    <mergeCell ref="A39:E39"/>
    <mergeCell ref="A40:E40"/>
    <mergeCell ref="F74:H74"/>
    <mergeCell ref="A38:E38"/>
    <mergeCell ref="A20:E20"/>
    <mergeCell ref="A21:E21"/>
    <mergeCell ref="A22:E22"/>
    <mergeCell ref="A23:E23"/>
    <mergeCell ref="A24:E24"/>
    <mergeCell ref="A26:E26"/>
    <mergeCell ref="A27:E27"/>
    <mergeCell ref="A28:E28"/>
    <mergeCell ref="F72:H72"/>
    <mergeCell ref="A17:E17"/>
    <mergeCell ref="A18:E18"/>
    <mergeCell ref="A19:E19"/>
    <mergeCell ref="A29:E29"/>
    <mergeCell ref="A36:E36"/>
    <mergeCell ref="A37:E37"/>
    <mergeCell ref="A34:E34"/>
    <mergeCell ref="A30:E30"/>
    <mergeCell ref="A31:E31"/>
    <mergeCell ref="E3:F3"/>
    <mergeCell ref="A25:E25"/>
    <mergeCell ref="C2:H2"/>
    <mergeCell ref="B3:C3"/>
    <mergeCell ref="G13:H15"/>
  </mergeCells>
  <conditionalFormatting sqref="B15:E15">
    <cfRule type="cellIs" priority="1" dxfId="0" operator="equal" stopIfTrue="1">
      <formula>"Kontrole zadovoljene, postoje neka upozorenja"</formula>
    </cfRule>
    <cfRule type="cellIs" priority="2" dxfId="1" operator="equal" stopIfTrue="1">
      <formula>"Nisu zadovoljene osnovne kontrole!!!"</formula>
    </cfRule>
  </conditionalFormatting>
  <conditionalFormatting sqref="G62">
    <cfRule type="cellIs" priority="3" dxfId="2" operator="greaterThan" stopIfTrue="1">
      <formula>$G$61</formula>
    </cfRule>
  </conditionalFormatting>
  <conditionalFormatting sqref="H62">
    <cfRule type="cellIs" priority="4" dxfId="2" operator="greaterThan" stopIfTrue="1">
      <formula>$H$61</formula>
    </cfRule>
  </conditionalFormatting>
  <dataValidations count="23">
    <dataValidation type="whole" allowBlank="1" showErrorMessage="1" errorTitle="Nedozvoljen unos" error="Ovaj AOP je samo dio iznosa na AOP-u 42 i ne može biti ni u kom slučaju veći od njega" sqref="G62:H62">
      <formula1>0</formula1>
      <formula2>G61</formula2>
    </dataValidation>
    <dataValidation type="textLength" allowBlank="1" showErrorMessage="1" errorTitle="Nedozvoljen unos" error="Žiro račun mora biti upisan na način &#10;XXXXXXX-YYZZZZZZZZ gdje je XXXXXX vodeći broj depozitne institicije, YY vrsta računa, a ZZZZZZZZ partija računa." sqref="B4:C4">
      <formula1>18</formula1>
      <formula2>18</formula2>
    </dataValidation>
    <dataValidation type="textLength" allowBlank="1" showErrorMessage="1" errorTitle="Neispravna duljina sloga" error="Naziv mora biti u duljini 3 do 64 slovna mjesta." sqref="B5:B6 C6">
      <formula1>3</formula1>
      <formula2>64</formula2>
    </dataValidation>
    <dataValidation type="whole" allowBlank="1" showInputMessage="1" showErrorMessage="1" errorTitle="Neispravan unos" error="Poštanski broj mora biti u rangu poštanskih brojeva koji su u primjeni u Republici Hrvatskoj, 10000 do 60000." sqref="B7:B8 C8">
      <formula1>10000</formula1>
      <formula2>60000</formula2>
    </dataValidation>
    <dataValidation type="textLength" allowBlank="1" showInputMessage="1" showErrorMessage="1" errorTitle="Nedozvoljen unos" error="Mjesto mora imati najmanje 2 najviše 25 slovnih znakova." sqref="B9:B10 C10">
      <formula1>2</formula1>
      <formula2>25</formula2>
    </dataValidation>
    <dataValidation type="textLength" allowBlank="1" showErrorMessage="1" errorTitle="Nedozvoljen unos" error="Adresa mora biti potpuna (ulica i kućni broj) minimalne duljine 5 a najveće 40 slova. Ako je naziv ulice toliko dug da 40 slova nije dovoljno skratite ga." sqref="B11:B12 C12">
      <formula1>5</formula1>
      <formula2>40</formula2>
    </dataValidation>
    <dataValidation type="whole" allowBlank="1" showInputMessage="1" showErrorMessage="1" errorTitle="Neispravan matični broj" error="Matični broj mora sadržavati 8 znamenaka. Ako je matični broj kraći od 8 znamenaka, upišite vodeće nule, npr. 01234567)." sqref="B3:C3">
      <formula1>123455</formula1>
      <formula2>99999999</formula2>
    </dataValidation>
    <dataValidation type="whole" operator="greaterThanOrEqual" allowBlank="1" showErrorMessage="1" errorTitle="Nedozvoljen unos" error="U ova polja dozvoljen je unos samo cjelobrojnih vrijednosti većih ili jednakih nuli" sqref="G63:H64 G18:H37 G39:H46 G49:G50 G53:H61">
      <formula1>0</formula1>
    </dataValidation>
    <dataValidation type="list" allowBlank="1" showInputMessage="1" showErrorMessage="1" sqref="H4">
      <formula1>"2005-03,2005-06,2005-09,2006-03,2006-06,2006-09"</formula1>
    </dataValidation>
    <dataValidation type="list" allowBlank="1" showDropDown="1" showErrorMessage="1" errorTitle="Neispravna šifra djelatnosti" error="Upišite šifru djelatnosti koja postoji u šifrarniku na listu Djelat. Neke djelatnosti su ugašene od 1.1. 2004. pa su u primjeni nove šifre." sqref="H6">
      <formula1>$J$17:$J$603</formula1>
    </dataValidation>
    <dataValidation type="whole" allowBlank="1" showErrorMessage="1" errorTitle="Neispravna šifra županije" error="Šifra županije može biti u rangu 1 do 21, šifru županije provjerite na listu ZupOpc" sqref="H8">
      <formula1>1</formula1>
      <formula2>21</formula2>
    </dataValidation>
    <dataValidation type="list" allowBlank="1" showErrorMessage="1" errorTitle="Neispravna šifra općine" error="Šifra općine može biti u rangu 1 do 623, provjerite na listu ZupOpc kojoj općini pripadate i upišite samo šifru te općine." sqref="H9">
      <formula1>$K$17:$K$572</formula1>
    </dataValidation>
    <dataValidation type="whole" allowBlank="1" showErrorMessage="1" errorTitle="Nedozvoljen unos" error="Broj zaposlenih ni u kom slučaju ne može prelaziti 30000" sqref="G51:H52">
      <formula1>0</formula1>
      <formula2>30000</formula2>
    </dataValidation>
    <dataValidation type="list" operator="greaterThanOrEqual" allowBlank="1" showDropDown="1" showErrorMessage="1" errorTitle="Nedozvoljen unos" error="Oznaka vlasništva može biti samo: 11, 12, 13, 21, 22, 31, 41 i 42." sqref="H50">
      <formula1>"11,12,13,21,22,31,41,42"</formula1>
    </dataValidation>
    <dataValidation type="whole" allowBlank="1" showErrorMessage="1" errorTitle="Nedozvoljen unos" error="Veličina poduzetnika može biti samo 1, 2 ili 3" sqref="H49">
      <formula1>1</formula1>
      <formula2>3</formula2>
    </dataValidation>
    <dataValidation type="whole" allowBlank="1" showErrorMessage="1" errorTitle="Nedozvoljen unos" error="Broj mjeseci poslovanja ni u kom slučaju ne može biti veći od onoliko mjeseci koliko ima u razdoblju." sqref="G48:H48">
      <formula1>0</formula1>
      <formula2>9</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F68:H6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F70:H70 F72:H72">
      <formula1>7</formula1>
      <formula2>10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F66:H66">
      <formula1>6</formula1>
      <formula2>40</formula2>
    </dataValidation>
    <dataValidation type="list" allowBlank="1" showErrorMessage="1" errorTitle="Neispravna šifra djelatnosti" error="Upišite šifru djelatnosti koja postoji u šifrarniku na listu Djelat. Neke djelatnosti su ugašene od 1.1. 2004. pa su u primjeni nove šifre." sqref="H5">
      <formula1>$J$17:$J$631</formula1>
    </dataValidation>
    <dataValidation type="textLength" allowBlank="1" showErrorMessage="1" errorTitle="Neispravna adresa e-pošte" error="Adresa e-pošte mora biti najmanje 6, a najviše 100 znakova, unesite samo jednu adresu e-pošte." sqref="F74:H74">
      <formula1>6</formula1>
      <formula2>100</formula2>
    </dataValidation>
    <dataValidation type="list" allowBlank="1" showInputMessage="1" showErrorMessage="1" sqref="H3">
      <formula1>$O$17:$O$22</formula1>
    </dataValidation>
    <dataValidation type="whole" allowBlank="1" showInputMessage="1" showErrorMessage="1" errorTitle="Neispravan OIB" error="OIB se unosi na 11 znamenaka, s vodećim nulama po potrebi. Unos OIB-a je obvezan." sqref="E3:F3">
      <formula1>11</formula1>
      <formula2>99999999999</formula2>
    </dataValidation>
  </dataValidation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4330708661417323" right="0.4330708661417323" top="0.7874015748031497" bottom="0.984251968503937" header="0.5905511811023623" footer="0.7874015748031497"/>
  <pageSetup fitToHeight="0" horizontalDpi="600" verticalDpi="600" orientation="portrait" paperSize="9" scale="86" r:id="rId4"/>
  <rowBreaks count="1" manualBreakCount="1">
    <brk id="46" max="5" man="1"/>
  </rowBreaks>
  <drawing r:id="rId3"/>
  <legacyDrawing r:id="rId2"/>
</worksheet>
</file>

<file path=xl/worksheets/sheet5.xml><?xml version="1.0" encoding="utf-8"?>
<worksheet xmlns="http://schemas.openxmlformats.org/spreadsheetml/2006/main" xmlns:r="http://schemas.openxmlformats.org/officeDocument/2006/relationships">
  <dimension ref="A1:AD19"/>
  <sheetViews>
    <sheetView showGridLines="0" showRowColHeaders="0" workbookViewId="0" topLeftCell="A1">
      <pane ySplit="1" topLeftCell="BM11" activePane="bottomLeft" state="frozen"/>
      <selection pane="topLeft" activeCell="A1" sqref="A1"/>
      <selection pane="bottomLeft" activeCell="B18" sqref="B18"/>
    </sheetView>
  </sheetViews>
  <sheetFormatPr defaultColWidth="9.140625" defaultRowHeight="12.75" zeroHeight="1"/>
  <cols>
    <col min="1" max="1" width="5.421875" style="13" bestFit="1" customWidth="1"/>
    <col min="2" max="2" width="13.00390625" style="13" customWidth="1"/>
    <col min="3" max="9" width="12.7109375" style="13" customWidth="1"/>
    <col min="10" max="10" width="0.85546875" style="13" customWidth="1"/>
    <col min="11" max="11" width="12.140625" style="13" hidden="1" customWidth="1"/>
    <col min="12" max="16384" width="9.140625" style="13" hidden="1" customWidth="1"/>
  </cols>
  <sheetData>
    <row r="1" spans="1:12" ht="36.75" customHeight="1">
      <c r="A1" s="101"/>
      <c r="B1" s="86" t="s">
        <v>670</v>
      </c>
      <c r="C1" s="87" t="s">
        <v>671</v>
      </c>
      <c r="D1" s="88" t="s">
        <v>34</v>
      </c>
      <c r="E1" s="88" t="s">
        <v>672</v>
      </c>
      <c r="F1" s="88" t="s">
        <v>673</v>
      </c>
      <c r="G1" s="88" t="s">
        <v>674</v>
      </c>
      <c r="H1" s="88" t="s">
        <v>100</v>
      </c>
      <c r="I1" s="88" t="s">
        <v>101</v>
      </c>
      <c r="J1" s="105"/>
      <c r="K1" s="1"/>
      <c r="L1" s="3"/>
    </row>
    <row r="2" spans="1:10" ht="30.75" customHeight="1">
      <c r="A2" s="102" t="s">
        <v>69</v>
      </c>
      <c r="B2" s="102" t="s">
        <v>675</v>
      </c>
      <c r="C2" s="313" t="s">
        <v>676</v>
      </c>
      <c r="D2" s="314"/>
      <c r="E2" s="314"/>
      <c r="F2" s="314"/>
      <c r="G2" s="314"/>
      <c r="H2" s="314"/>
      <c r="I2" s="314"/>
      <c r="J2" s="106"/>
    </row>
    <row r="3" spans="1:13" ht="20.25" customHeight="1">
      <c r="A3" s="318" t="s">
        <v>1099</v>
      </c>
      <c r="B3" s="319"/>
      <c r="C3" s="319"/>
      <c r="D3" s="319"/>
      <c r="E3" s="319"/>
      <c r="F3" s="319"/>
      <c r="G3" s="319"/>
      <c r="H3" s="319"/>
      <c r="I3" s="320"/>
      <c r="K3" s="20"/>
      <c r="L3" s="20"/>
      <c r="M3" s="20"/>
    </row>
    <row r="4" spans="1:11" ht="43.5" customHeight="1">
      <c r="A4" s="110" t="s">
        <v>70</v>
      </c>
      <c r="B4" s="111" t="str">
        <f>IF(K4=0,"Zadovoljena","Nije zadovoljena")</f>
        <v>Zadovoljena</v>
      </c>
      <c r="C4" s="315" t="s">
        <v>1003</v>
      </c>
      <c r="D4" s="316"/>
      <c r="E4" s="316"/>
      <c r="F4" s="316"/>
      <c r="G4" s="316"/>
      <c r="H4" s="316"/>
      <c r="I4" s="316"/>
      <c r="J4" s="104"/>
      <c r="K4" s="13">
        <f>IF(OR(Podaci!B3="",Podaci!B5="",Podaci!B7="",Podaci!B9="",Podaci!B11="",Podaci!B9="",Podaci!B11="",Podaci!H3="",Podaci!H5="",Podaci!E3="",Podaci!H7="",Podaci!H9="",Podaci!F66="",Podaci!F68="",Podaci!F70=""),1,0)</f>
        <v>0</v>
      </c>
    </row>
    <row r="5" spans="1:11" ht="34.5" customHeight="1">
      <c r="A5" s="112" t="s">
        <v>71</v>
      </c>
      <c r="B5" s="111" t="str">
        <f>IF(ISERROR(K5),"Nije zadovoljena",K5)</f>
        <v>Zadovoljena</v>
      </c>
      <c r="C5" s="315" t="s">
        <v>677</v>
      </c>
      <c r="D5" s="316"/>
      <c r="E5" s="316"/>
      <c r="F5" s="316"/>
      <c r="G5" s="316"/>
      <c r="H5" s="316"/>
      <c r="I5" s="316"/>
      <c r="J5" s="104"/>
      <c r="K5" t="str">
        <f>IF(OR(Podaci!H48&gt;INT(MID(Podaci!H3,6,2)),AND(Podaci!G48=0,(SUM(Podaci!G18:Podaci!G37)+SUM(Podaci!G48:G64))&gt;0),Podaci!G48&gt;INT(MID(Podaci!H3,6,2))),"Nije zadovoljena","Zadovoljena")</f>
        <v>Zadovoljena</v>
      </c>
    </row>
    <row r="6" spans="1:11" ht="34.5" customHeight="1">
      <c r="A6" s="112" t="s">
        <v>72</v>
      </c>
      <c r="B6" s="111" t="str">
        <f>K6</f>
        <v>Zadovoljena</v>
      </c>
      <c r="C6" s="315" t="s">
        <v>1100</v>
      </c>
      <c r="D6" s="316"/>
      <c r="E6" s="316"/>
      <c r="F6" s="316"/>
      <c r="G6" s="316"/>
      <c r="H6" s="316"/>
      <c r="I6" s="316"/>
      <c r="J6" s="104"/>
      <c r="K6" s="13" t="str">
        <f>IF(OR(AND(Podaci!H48=0,Podaci!G24&gt;0),AND(Podaci!H48=0,Podaci!H24&gt;0)),"Nije zadovoljena","Zadovoljena")</f>
        <v>Zadovoljena</v>
      </c>
    </row>
    <row r="7" spans="1:10" ht="34.5" customHeight="1">
      <c r="A7" s="112" t="s">
        <v>73</v>
      </c>
      <c r="B7" s="111" t="str">
        <f>IF(OR(Podaci!H49&gt;3,Podaci!H49&lt;1),"Nije zadovoljena","Zadovoljena")</f>
        <v>Zadovoljena</v>
      </c>
      <c r="C7" s="315" t="s">
        <v>1101</v>
      </c>
      <c r="D7" s="316"/>
      <c r="E7" s="316"/>
      <c r="F7" s="316"/>
      <c r="G7" s="316"/>
      <c r="H7" s="316"/>
      <c r="I7" s="316"/>
      <c r="J7" s="104"/>
    </row>
    <row r="8" spans="1:10" ht="34.5" customHeight="1">
      <c r="A8" s="112" t="s">
        <v>74</v>
      </c>
      <c r="B8" s="111" t="str">
        <f>IF(OR(Podaci!H50=11,Podaci!H50=12,Podaci!H50=13,Podaci!H50=21,Podaci!H50=22,Podaci!H50=31,Podaci!H50=41,Podaci!H50=42),"Zadovoljena","Nije zadovoljena")</f>
        <v>Zadovoljena</v>
      </c>
      <c r="C8" s="315" t="s">
        <v>1102</v>
      </c>
      <c r="D8" s="316"/>
      <c r="E8" s="316"/>
      <c r="F8" s="316"/>
      <c r="G8" s="316"/>
      <c r="H8" s="316"/>
      <c r="I8" s="316"/>
      <c r="J8" s="104"/>
    </row>
    <row r="9" spans="1:10" ht="34.5" customHeight="1">
      <c r="A9" s="112" t="s">
        <v>75</v>
      </c>
      <c r="B9" s="111" t="str">
        <f>IF(OR(Podaci!G62&gt;Podaci!G61,Podaci!H62&gt;Podaci!H61),"Nije zadovoljena","Zadovoljena")</f>
        <v>Zadovoljena</v>
      </c>
      <c r="C9" s="315" t="s">
        <v>844</v>
      </c>
      <c r="D9" s="316"/>
      <c r="E9" s="316"/>
      <c r="F9" s="316"/>
      <c r="G9" s="316"/>
      <c r="H9" s="316"/>
      <c r="I9" s="316"/>
      <c r="J9" s="104"/>
    </row>
    <row r="10" spans="1:16" ht="59.25" customHeight="1">
      <c r="A10" s="112" t="s">
        <v>76</v>
      </c>
      <c r="B10" s="111" t="str">
        <f>IF(K10=0,"Zadovoljena","Nije zadovoljena")</f>
        <v>Zadovoljena</v>
      </c>
      <c r="C10" s="315" t="s">
        <v>89</v>
      </c>
      <c r="D10" s="316"/>
      <c r="E10" s="316"/>
      <c r="F10" s="316"/>
      <c r="G10" s="316"/>
      <c r="H10" s="316"/>
      <c r="I10" s="316"/>
      <c r="J10" s="104"/>
      <c r="K10" s="104">
        <f>IF(L10+M10&gt;0,1,0)</f>
        <v>0</v>
      </c>
      <c r="L10" s="104">
        <f>IF(N10&lt;&gt;P10,1,0)</f>
        <v>0</v>
      </c>
      <c r="M10" s="13">
        <f>IF(ISERROR(O10),1,0)</f>
        <v>0</v>
      </c>
      <c r="N10" s="13">
        <f>INT(VALUE(Podaci!H5))</f>
        <v>5510</v>
      </c>
      <c r="O10" s="13">
        <f>LOOKUP(N10,Sifre!D4:D618,Sifre!D4:D618)</f>
        <v>5510</v>
      </c>
      <c r="P10" s="13">
        <f>IF(ISNUMBER(O10),O10,0)</f>
        <v>5510</v>
      </c>
    </row>
    <row r="11" spans="1:11" ht="45" customHeight="1">
      <c r="A11" s="112" t="s">
        <v>77</v>
      </c>
      <c r="B11" s="111" t="str">
        <f>K11</f>
        <v>Zadovoljena</v>
      </c>
      <c r="C11" s="315" t="s">
        <v>846</v>
      </c>
      <c r="D11" s="316"/>
      <c r="E11" s="316"/>
      <c r="F11" s="316"/>
      <c r="G11" s="316"/>
      <c r="H11" s="316"/>
      <c r="I11" s="316"/>
      <c r="J11" s="104"/>
      <c r="K11" s="13" t="str">
        <f>IF(OR(SUM(PraviPod!J2:J46)&gt;0,MIN(PraviPod!B2:E46)&lt;0),"Nije zadovoljena","Zadovoljena")</f>
        <v>Zadovoljena</v>
      </c>
    </row>
    <row r="12" spans="1:30" ht="105.75" customHeight="1">
      <c r="A12" s="113" t="s">
        <v>78</v>
      </c>
      <c r="B12" s="111" t="str">
        <f>K12</f>
        <v>Zadovoljena</v>
      </c>
      <c r="C12" s="321" t="s">
        <v>1073</v>
      </c>
      <c r="D12" s="322"/>
      <c r="E12" s="322"/>
      <c r="F12" s="322"/>
      <c r="G12" s="322"/>
      <c r="H12" s="322"/>
      <c r="I12" s="322"/>
      <c r="J12" s="104"/>
      <c r="K12" s="13" t="str">
        <f>IF(AND(K13&gt;0,Podaci!F74&lt;&gt;""),"Nije zadovoljena","Zadovoljena")</f>
        <v>Zadovoljena</v>
      </c>
      <c r="L12" s="13" t="e">
        <f>FIND(",",Podaci!F74,1)</f>
        <v>#VALUE!</v>
      </c>
      <c r="M12" s="13" t="e">
        <f>FIND(" ",Podaci!F74,1)</f>
        <v>#VALUE!</v>
      </c>
      <c r="N12" s="13" t="e">
        <f>FIND("""",Podaci!F74,1)</f>
        <v>#VALUE!</v>
      </c>
      <c r="O12" s="13" t="e">
        <f>FIND("č",Podaci!F74,1)</f>
        <v>#VALUE!</v>
      </c>
      <c r="P12" s="13" t="e">
        <f>FIND("ć",Podaci!F74,1)</f>
        <v>#VALUE!</v>
      </c>
      <c r="Q12" s="13" t="e">
        <f>FIND("đ",Podaci!F74,1)</f>
        <v>#VALUE!</v>
      </c>
      <c r="R12" s="13" t="e">
        <f>FIND("š",Podaci!F74,1)</f>
        <v>#VALUE!</v>
      </c>
      <c r="S12" s="13" t="e">
        <f>FIND("ž",Podaci!F74,1)</f>
        <v>#VALUE!</v>
      </c>
      <c r="T12" s="13" t="e">
        <f>FIND("!",Podaci!F74,1)</f>
        <v>#VALUE!</v>
      </c>
      <c r="U12" s="13" t="e">
        <f>FIND("%",Podaci!F74,1)</f>
        <v>#VALUE!</v>
      </c>
      <c r="V12" s="13" t="e">
        <f>FIND("&amp;",Podaci!F74,1)</f>
        <v>#VALUE!</v>
      </c>
      <c r="W12" s="13" t="e">
        <f>FIND("&amp;",Podaci!F74,1)</f>
        <v>#VALUE!</v>
      </c>
      <c r="X12" s="13" t="e">
        <f>FIND("?",Podaci!F74,1)</f>
        <v>#VALUE!</v>
      </c>
      <c r="Y12" s="13" t="e">
        <f>FIND("*",Podaci!F74,1)</f>
        <v>#VALUE!</v>
      </c>
      <c r="Z12" s="13" t="e">
        <f>FIND("/",Podaci!F74,1)</f>
        <v>#VALUE!</v>
      </c>
      <c r="AA12" s="13" t="e">
        <f>FIND(":",Podaci!F74,1)</f>
        <v>#VALUE!</v>
      </c>
      <c r="AB12" s="13" t="e">
        <f>FIND(";",Podaci!F74,1)</f>
        <v>#VALUE!</v>
      </c>
      <c r="AC12" s="13">
        <f>FIND("@",Podaci!F74,1)</f>
        <v>14</v>
      </c>
      <c r="AD12" s="13">
        <f>FIND(".",Podaci!F74,1)</f>
        <v>5</v>
      </c>
    </row>
    <row r="13" spans="1:29" s="21" customFormat="1" ht="20.25" customHeight="1">
      <c r="A13" s="318" t="s">
        <v>1103</v>
      </c>
      <c r="B13" s="319"/>
      <c r="C13" s="319"/>
      <c r="D13" s="319"/>
      <c r="E13" s="319"/>
      <c r="F13" s="319"/>
      <c r="G13" s="319"/>
      <c r="H13" s="319"/>
      <c r="I13" s="320"/>
      <c r="J13" s="103"/>
      <c r="K13" s="20">
        <f>SUM(L14:AC14)</f>
        <v>0</v>
      </c>
      <c r="L13" s="17" t="s">
        <v>1104</v>
      </c>
      <c r="M13" s="17" t="s">
        <v>1105</v>
      </c>
      <c r="N13" s="21" t="s">
        <v>1106</v>
      </c>
      <c r="O13" s="21" t="s">
        <v>1107</v>
      </c>
      <c r="P13" s="21" t="s">
        <v>1108</v>
      </c>
      <c r="Q13" s="21" t="s">
        <v>1109</v>
      </c>
      <c r="R13" s="21" t="s">
        <v>1110</v>
      </c>
      <c r="S13" s="21" t="s">
        <v>1111</v>
      </c>
      <c r="T13" s="21" t="s">
        <v>1112</v>
      </c>
      <c r="U13" s="21" t="s">
        <v>1113</v>
      </c>
      <c r="V13" s="21" t="s">
        <v>1114</v>
      </c>
      <c r="W13" s="21" t="s">
        <v>1115</v>
      </c>
      <c r="X13" s="21" t="s">
        <v>1116</v>
      </c>
      <c r="Y13" s="21" t="s">
        <v>1117</v>
      </c>
      <c r="Z13" s="21" t="s">
        <v>1118</v>
      </c>
      <c r="AA13" s="21" t="s">
        <v>1119</v>
      </c>
      <c r="AB13" s="21" t="s">
        <v>1120</v>
      </c>
      <c r="AC13" s="21" t="s">
        <v>1121</v>
      </c>
    </row>
    <row r="14" spans="1:30" ht="34.5" customHeight="1">
      <c r="A14" s="110" t="s">
        <v>79</v>
      </c>
      <c r="B14" s="111" t="str">
        <f>K14</f>
        <v>Zadovoljena</v>
      </c>
      <c r="C14" s="317" t="s">
        <v>1164</v>
      </c>
      <c r="D14" s="316"/>
      <c r="E14" s="316"/>
      <c r="F14" s="316"/>
      <c r="G14" s="316"/>
      <c r="H14" s="316"/>
      <c r="I14" s="316"/>
      <c r="J14" s="104"/>
      <c r="K14" s="13" t="str">
        <f>IF(OR(Podaci!G51&gt;1000,Podaci!H51&gt;1000,Podaci!H52&gt;1000,Podaci!G52&gt;1000),"Nije zadovoljena","Zadovoljena")</f>
        <v>Zadovoljena</v>
      </c>
      <c r="L14" s="13">
        <f>IF(ISERROR(L12),0,1)</f>
        <v>0</v>
      </c>
      <c r="M14" s="13">
        <f aca="true" t="shared" si="0" ref="M14:AB14">IF(ISERROR(M12),0,1)</f>
        <v>0</v>
      </c>
      <c r="N14" s="13">
        <f t="shared" si="0"/>
        <v>0</v>
      </c>
      <c r="O14" s="13">
        <f t="shared" si="0"/>
        <v>0</v>
      </c>
      <c r="P14" s="13">
        <f t="shared" si="0"/>
        <v>0</v>
      </c>
      <c r="Q14" s="13">
        <f t="shared" si="0"/>
        <v>0</v>
      </c>
      <c r="R14" s="13">
        <f t="shared" si="0"/>
        <v>0</v>
      </c>
      <c r="S14" s="13">
        <f t="shared" si="0"/>
        <v>0</v>
      </c>
      <c r="T14" s="13">
        <f t="shared" si="0"/>
        <v>0</v>
      </c>
      <c r="U14" s="13">
        <f t="shared" si="0"/>
        <v>0</v>
      </c>
      <c r="V14" s="13">
        <f t="shared" si="0"/>
        <v>0</v>
      </c>
      <c r="W14" s="13">
        <f t="shared" si="0"/>
        <v>0</v>
      </c>
      <c r="X14" s="13">
        <f t="shared" si="0"/>
        <v>0</v>
      </c>
      <c r="Y14" s="13">
        <f t="shared" si="0"/>
        <v>0</v>
      </c>
      <c r="Z14" s="13">
        <f t="shared" si="0"/>
        <v>0</v>
      </c>
      <c r="AA14" s="13">
        <f t="shared" si="0"/>
        <v>0</v>
      </c>
      <c r="AB14" s="13">
        <f t="shared" si="0"/>
        <v>0</v>
      </c>
      <c r="AC14" s="13">
        <f>IF(ISERROR(AC12),1,0)</f>
        <v>0</v>
      </c>
      <c r="AD14" s="13">
        <f>IF(ISERROR(AD12),1,0)</f>
        <v>0</v>
      </c>
    </row>
    <row r="15" spans="1:10" ht="55.5" customHeight="1">
      <c r="A15" s="112" t="s">
        <v>80</v>
      </c>
      <c r="B15" s="111" t="str">
        <f>IF(OR(AND(Podaci!G51&gt;0,Podaci!G52=0),AND(Podaci!H51&gt;0,Podaci!H52=0),AND(Podaci!G52&gt;0,Podaci!G51=0),AND(Podaci!H52&gt;0,Podaci!H51=0)),"Nije zadovoljena","Zadovoljena")</f>
        <v>Zadovoljena</v>
      </c>
      <c r="C15" s="315" t="s">
        <v>845</v>
      </c>
      <c r="D15" s="316"/>
      <c r="E15" s="316"/>
      <c r="F15" s="316"/>
      <c r="G15" s="316"/>
      <c r="H15" s="316"/>
      <c r="I15" s="316"/>
      <c r="J15" s="104"/>
    </row>
    <row r="16" spans="1:10" ht="62.25" customHeight="1">
      <c r="A16" s="112" t="s">
        <v>81</v>
      </c>
      <c r="B16" s="111" t="str">
        <f>IF(AND(Podaci!G51&gt;0,Podaci!G52&gt;0,OR(ABS(Podaci!G51-Podaci!H51)&gt;Podaci!G51/5,ABS(Podaci!G52-Podaci!H52)&gt;Podaci!G52/5,OR(ABS(Podaci!G52-Podaci!G51)&gt;Podaci!G52*3/20,ABS(Podaci!H52-Podaci!H51)&gt;Podaci!H52*3/20))),"Nije zadovoljena","Zadovoljena")</f>
        <v>Nije zadovoljena</v>
      </c>
      <c r="C16" s="317" t="s">
        <v>847</v>
      </c>
      <c r="D16" s="316"/>
      <c r="E16" s="316"/>
      <c r="F16" s="316"/>
      <c r="G16" s="316"/>
      <c r="H16" s="316"/>
      <c r="I16" s="316"/>
      <c r="J16" s="104"/>
    </row>
    <row r="17" spans="1:10" ht="34.5" customHeight="1">
      <c r="A17" s="112" t="s">
        <v>82</v>
      </c>
      <c r="B17" s="111" t="str">
        <f>IF(AND(Podaci!H49=1,OR(Podaci!G51&gt;199,Podaci!H51&gt;199,Podaci!G52&gt;199,Podaci!H52&gt;199)),"Nije zadovoljena","Zadovoljena")</f>
        <v>Zadovoljena</v>
      </c>
      <c r="C17" s="317" t="s">
        <v>1677</v>
      </c>
      <c r="D17" s="316"/>
      <c r="E17" s="316"/>
      <c r="F17" s="316"/>
      <c r="G17" s="316"/>
      <c r="H17" s="316"/>
      <c r="I17" s="316"/>
      <c r="J17" s="104"/>
    </row>
    <row r="18" spans="1:10" ht="34.5" customHeight="1">
      <c r="A18" s="112" t="s">
        <v>83</v>
      </c>
      <c r="B18" s="111" t="str">
        <f>IF(AND((OR(Podaci!H49=2,Podaci!H49=3)),OR(Podaci!G51&gt;20000,Podaci!H51&gt;20000,Podaci!G52&gt;20000,Podaci!H52&gt;20000,Podaci!G51&lt;51,Podaci!H51&lt;51,Podaci!G52&lt;51,Podaci!H52&lt;51)),"Nije zadovoljena","Zadovoljena")</f>
        <v>Zadovoljena</v>
      </c>
      <c r="C18" s="317" t="s">
        <v>401</v>
      </c>
      <c r="D18" s="316"/>
      <c r="E18" s="316"/>
      <c r="F18" s="316"/>
      <c r="G18" s="316"/>
      <c r="H18" s="316"/>
      <c r="I18" s="316"/>
      <c r="J18" s="104"/>
    </row>
    <row r="19" spans="1:11" ht="34.5" customHeight="1">
      <c r="A19" s="113" t="s">
        <v>90</v>
      </c>
      <c r="B19" s="111" t="str">
        <f>IF(AND(Podaci!H49=1,OR(Podaci!G24&gt;20000000,Podaci!H24&gt;20000000,Podaci!G35&gt;20000000,Podaci!H35&gt;20000000,Podaci!G36&gt;20000000,Podaci!H36&gt;20000000,Podaci!G37&gt;20000000,Podaci!H37&gt;20000000,Podaci!G53&gt;20000000,Podaci!H53&gt;20000000,Podaci!G54&gt;20000000,Podaci!H54&gt;20000000,Podaci!G55&gt;20000000,Podaci!H55&gt;20000000,Podaci!G56&gt;20000000,Podaci!H56&gt;20000000,Podaci!G57&gt;20000000,Podaci!H57&gt;20000000)),"Nije zadovoljena","Zadovoljena")</f>
        <v>Zadovoljena</v>
      </c>
      <c r="C19" s="317" t="s">
        <v>402</v>
      </c>
      <c r="D19" s="316"/>
      <c r="E19" s="316"/>
      <c r="F19" s="316"/>
      <c r="G19" s="316"/>
      <c r="H19" s="316"/>
      <c r="I19" s="316"/>
      <c r="J19" s="104"/>
      <c r="K19" s="15"/>
    </row>
    <row r="20" ht="4.5" customHeight="1"/>
    <row r="21" ht="12.75" hidden="1"/>
  </sheetData>
  <sheetProtection password="C79A" sheet="1" objects="1"/>
  <mergeCells count="18">
    <mergeCell ref="C18:I18"/>
    <mergeCell ref="C19:I19"/>
    <mergeCell ref="C11:I11"/>
    <mergeCell ref="C12:I12"/>
    <mergeCell ref="C14:I14"/>
    <mergeCell ref="C15:I15"/>
    <mergeCell ref="C16:I16"/>
    <mergeCell ref="A13:I13"/>
    <mergeCell ref="C2:I2"/>
    <mergeCell ref="C4:I4"/>
    <mergeCell ref="C5:I5"/>
    <mergeCell ref="C17:I17"/>
    <mergeCell ref="C7:I7"/>
    <mergeCell ref="C6:I6"/>
    <mergeCell ref="C8:I8"/>
    <mergeCell ref="C9:I9"/>
    <mergeCell ref="A3:I3"/>
    <mergeCell ref="C10:I10"/>
  </mergeCells>
  <conditionalFormatting sqref="B14:B19">
    <cfRule type="cellIs" priority="1" dxfId="3" operator="equal" stopIfTrue="1">
      <formula>"Nije zadovoljena"</formula>
    </cfRule>
  </conditionalFormatting>
  <conditionalFormatting sqref="B4:B12">
    <cfRule type="cellIs" priority="2" dxfId="2" operator="equal" stopIfTrue="1">
      <formula>"Nije zadovoljena"</formula>
    </cfRule>
  </conditionalFormatting>
  <hyperlinks>
    <hyperlink ref="F1" location="Podaci!B3" tooltip="Radni list Podaci" display="Podaci"/>
    <hyperlink ref="D1" location="Upute!B1" tooltip="Radni list Upute" display="Upute"/>
    <hyperlink ref="E1" location="RefStr!A2" tooltip="Radni list Referentna stranica" display="Referentna stranica"/>
    <hyperlink ref="C1" location="Novosti!A2" tooltip="Radni list Novosti" display="Novosti"/>
    <hyperlink ref="H1" location="Podaci!A1" tooltip="Radni list s popisom općina i djelatnosti prema NKD-u 2007" display="Šifre"/>
    <hyperlink ref="G1" location="Kontrole!A4" tooltip="Radni list Kontrole" display="Kontrole"/>
    <hyperlink ref="I1" location="Dodatne_upute!A1" tooltip="Rani list ZupOpc (šifarnik županija i općina)" display="Dodatne upute"/>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6"/>
  <sheetViews>
    <sheetView showGridLines="0" showRowColHeaders="0" workbookViewId="0" topLeftCell="A1">
      <selection activeCell="A1" sqref="A1"/>
    </sheetView>
  </sheetViews>
  <sheetFormatPr defaultColWidth="9.140625" defaultRowHeight="12.75"/>
  <cols>
    <col min="1" max="1" width="5.140625" style="5" customWidth="1"/>
    <col min="2" max="5" width="17.57421875" style="5" customWidth="1"/>
    <col min="6" max="7" width="17.57421875" style="6" customWidth="1"/>
    <col min="8" max="8" width="11.7109375" style="0" customWidth="1"/>
    <col min="9" max="9" width="21.57421875" style="7" customWidth="1"/>
    <col min="10" max="10" width="17.57421875" style="8" customWidth="1"/>
    <col min="11" max="16384" width="9.140625" style="4" customWidth="1"/>
  </cols>
  <sheetData>
    <row r="1" spans="1:10" ht="12.75">
      <c r="A1" s="5" t="s">
        <v>1144</v>
      </c>
      <c r="B1" s="5" t="s">
        <v>1150</v>
      </c>
      <c r="C1" s="5" t="s">
        <v>1151</v>
      </c>
      <c r="D1" s="5" t="s">
        <v>1061</v>
      </c>
      <c r="E1" s="5" t="s">
        <v>2054</v>
      </c>
      <c r="F1" s="6" t="s">
        <v>416</v>
      </c>
      <c r="G1" s="6" t="s">
        <v>1062</v>
      </c>
      <c r="H1" s="9" t="s">
        <v>1064</v>
      </c>
      <c r="I1" s="7" t="s">
        <v>1063</v>
      </c>
      <c r="J1" s="8" t="s">
        <v>2021</v>
      </c>
    </row>
    <row r="2" spans="1:10" ht="12.75">
      <c r="A2" s="5">
        <f>Podaci!F18</f>
        <v>1</v>
      </c>
      <c r="B2" s="5">
        <f>Podaci!G18</f>
        <v>95627</v>
      </c>
      <c r="C2" s="5">
        <f>Podaci!H18</f>
        <v>1319070</v>
      </c>
      <c r="D2" s="5">
        <v>0</v>
      </c>
      <c r="E2" s="5">
        <v>0</v>
      </c>
      <c r="F2" s="6">
        <f>(A2/100)*(B2*1+C2*2+D2*3+E2*4)</f>
        <v>27337.670000000002</v>
      </c>
      <c r="G2" s="6" t="s">
        <v>538</v>
      </c>
      <c r="H2" s="10">
        <v>0</v>
      </c>
      <c r="I2" s="7" t="s">
        <v>2045</v>
      </c>
      <c r="J2" s="8">
        <f>ABS(B2-ROUND(B2,0))+ABS(C2-ROUND(C2,0))+ABS(D2-ROUND(D2,0))+ABS(E2-ROUND(E2,0))</f>
        <v>0</v>
      </c>
    </row>
    <row r="3" spans="1:10" ht="12.75">
      <c r="A3" s="5">
        <f>Podaci!F19</f>
        <v>2</v>
      </c>
      <c r="B3" s="5">
        <f>Podaci!G19</f>
        <v>0</v>
      </c>
      <c r="C3" s="5">
        <f>Podaci!H19</f>
        <v>33105</v>
      </c>
      <c r="D3" s="5">
        <v>0</v>
      </c>
      <c r="E3" s="5">
        <v>0</v>
      </c>
      <c r="F3" s="6">
        <f aca="true" t="shared" si="0" ref="F3:F46">(A3/100)*(B3*1+C3*2+D3*3+E3*4)</f>
        <v>1324.2</v>
      </c>
      <c r="G3" s="6" t="str">
        <f>IF(INT(VALUE(Podaci!B3))&gt;0,TEXT(INT(VALUE(Podaci!B3)),"00000000"),"0")</f>
        <v>03171787</v>
      </c>
      <c r="I3" s="7" t="s">
        <v>2046</v>
      </c>
      <c r="J3" s="8">
        <f aca="true" t="shared" si="1" ref="J3:J46">ABS(B3-ROUND(B3,0))+ABS(C3-ROUND(C3,0))+ABS(D3-ROUND(D3,0))+ABS(E3-ROUND(E3,0))</f>
        <v>0</v>
      </c>
    </row>
    <row r="4" spans="1:10" ht="12.75">
      <c r="A4" s="5">
        <f>Podaci!F20</f>
        <v>3</v>
      </c>
      <c r="B4" s="5">
        <f>Podaci!G20</f>
        <v>0</v>
      </c>
      <c r="C4" s="5">
        <f>Podaci!H20</f>
        <v>0</v>
      </c>
      <c r="D4" s="5">
        <v>0</v>
      </c>
      <c r="E4" s="5">
        <v>0</v>
      </c>
      <c r="F4" s="6">
        <f t="shared" si="0"/>
        <v>0</v>
      </c>
      <c r="G4" s="6" t="str">
        <f>IF(ISERROR(Podaci!B5),"-",UPPER(TRIM(Podaci!B5)))</f>
        <v>SOLARIS D.D.</v>
      </c>
      <c r="I4" s="7" t="s">
        <v>1065</v>
      </c>
      <c r="J4" s="8">
        <f t="shared" si="1"/>
        <v>0</v>
      </c>
    </row>
    <row r="5" spans="1:10" ht="12.75">
      <c r="A5" s="5">
        <f>Podaci!F21</f>
        <v>4</v>
      </c>
      <c r="B5" s="5">
        <f>Podaci!G21</f>
        <v>0</v>
      </c>
      <c r="C5" s="5">
        <f>Podaci!H21</f>
        <v>0</v>
      </c>
      <c r="D5" s="5">
        <v>0</v>
      </c>
      <c r="E5" s="5">
        <v>0</v>
      </c>
      <c r="F5" s="6">
        <f t="shared" si="0"/>
        <v>0</v>
      </c>
      <c r="G5" s="6" t="str">
        <f>IF(ISERROR(Podaci!B7),"00000",IF(ISNUMBER(Podaci!B7),TEXT(Podaci!B7,"00000"),"00000"))</f>
        <v>22000</v>
      </c>
      <c r="I5" s="7" t="s">
        <v>2047</v>
      </c>
      <c r="J5" s="8">
        <f t="shared" si="1"/>
        <v>0</v>
      </c>
    </row>
    <row r="6" spans="1:10" ht="12.75">
      <c r="A6" s="5">
        <f>Podaci!F22</f>
        <v>5</v>
      </c>
      <c r="B6" s="5">
        <f>Podaci!G22</f>
        <v>7407</v>
      </c>
      <c r="C6" s="5">
        <f>Podaci!H22</f>
        <v>167660</v>
      </c>
      <c r="D6" s="5">
        <v>0</v>
      </c>
      <c r="E6" s="5">
        <v>0</v>
      </c>
      <c r="F6" s="6">
        <f t="shared" si="0"/>
        <v>17136.350000000002</v>
      </c>
      <c r="G6" s="6" t="str">
        <f>IF(ISERROR(Podaci!B9),"-",UPPER(TRIM(Podaci!B9)))</f>
        <v>ŠIBENIK</v>
      </c>
      <c r="I6" s="7" t="s">
        <v>1066</v>
      </c>
      <c r="J6" s="8">
        <f t="shared" si="1"/>
        <v>0</v>
      </c>
    </row>
    <row r="7" spans="1:10" ht="12.75">
      <c r="A7" s="5">
        <f>Podaci!F23</f>
        <v>6</v>
      </c>
      <c r="B7" s="5">
        <f>Podaci!G23</f>
        <v>416781</v>
      </c>
      <c r="C7" s="5">
        <f>Podaci!H23</f>
        <v>711596</v>
      </c>
      <c r="D7" s="5">
        <v>0</v>
      </c>
      <c r="E7" s="5">
        <v>0</v>
      </c>
      <c r="F7" s="6">
        <f t="shared" si="0"/>
        <v>110398.37999999999</v>
      </c>
      <c r="G7" s="6" t="str">
        <f>IF(ISERROR(Podaci!B11),"-",UPPER(TRIM(Podaci!B11)))</f>
        <v>HOTELSKO NASELJE SOLARIS BB</v>
      </c>
      <c r="I7" s="7" t="s">
        <v>1067</v>
      </c>
      <c r="J7" s="8">
        <f t="shared" si="1"/>
        <v>0</v>
      </c>
    </row>
    <row r="8" spans="1:10" ht="12.75">
      <c r="A8" s="5">
        <f>Podaci!F24</f>
        <v>7</v>
      </c>
      <c r="B8" s="5">
        <f>Podaci!G24</f>
        <v>519815</v>
      </c>
      <c r="C8" s="5">
        <f>Podaci!H24</f>
        <v>2231431</v>
      </c>
      <c r="D8" s="5">
        <v>0</v>
      </c>
      <c r="E8" s="5">
        <v>0</v>
      </c>
      <c r="F8" s="6">
        <f t="shared" si="0"/>
        <v>348787.39</v>
      </c>
      <c r="G8" s="6" t="str">
        <f>IF(INT(VALUE(Podaci!H5))&gt;0,TEXT(INT(VALUE(Podaci!H5)),"0000"),"0000")</f>
        <v>5510</v>
      </c>
      <c r="I8" s="7" t="s">
        <v>1068</v>
      </c>
      <c r="J8" s="8">
        <f t="shared" si="1"/>
        <v>0</v>
      </c>
    </row>
    <row r="9" spans="1:10" ht="12.75">
      <c r="A9" s="5">
        <f>Podaci!F25</f>
        <v>8</v>
      </c>
      <c r="B9" s="5">
        <f>Podaci!G25</f>
        <v>1468876</v>
      </c>
      <c r="C9" s="5">
        <f>Podaci!H25</f>
        <v>1281909</v>
      </c>
      <c r="D9" s="5">
        <v>0</v>
      </c>
      <c r="E9" s="5">
        <v>0</v>
      </c>
      <c r="F9" s="6">
        <f t="shared" si="0"/>
        <v>322615.52</v>
      </c>
      <c r="G9" s="6" t="str">
        <f>IF(ISERROR(Podaci!H7),"00",IF(ISNUMBER(Podaci!H7),TEXT(Podaci!H7,"00"),"00"))</f>
        <v>15</v>
      </c>
      <c r="I9" s="7" t="s">
        <v>2048</v>
      </c>
      <c r="J9" s="8">
        <f t="shared" si="1"/>
        <v>0</v>
      </c>
    </row>
    <row r="10" spans="1:10" ht="12.75">
      <c r="A10" s="5">
        <f>Podaci!F26</f>
        <v>9</v>
      </c>
      <c r="B10" s="5">
        <f>Podaci!G26</f>
        <v>0</v>
      </c>
      <c r="C10" s="5">
        <f>Podaci!H26</f>
        <v>0</v>
      </c>
      <c r="D10" s="5">
        <v>0</v>
      </c>
      <c r="E10" s="5">
        <v>0</v>
      </c>
      <c r="F10" s="6">
        <f t="shared" si="0"/>
        <v>0</v>
      </c>
      <c r="G10" s="6" t="str">
        <f>IF(ISERROR(Podaci!H9),"000",IF(ISNUMBER(Podaci!H9),TEXT(Podaci!H9,"000"),"000"))</f>
        <v>444</v>
      </c>
      <c r="I10" s="7" t="s">
        <v>2049</v>
      </c>
      <c r="J10" s="8">
        <f t="shared" si="1"/>
        <v>0</v>
      </c>
    </row>
    <row r="11" spans="1:10" ht="12.75">
      <c r="A11" s="5">
        <f>Podaci!F27</f>
        <v>10</v>
      </c>
      <c r="B11" s="5">
        <f>Podaci!G27</f>
        <v>726179</v>
      </c>
      <c r="C11" s="5">
        <f>Podaci!H27</f>
        <v>655383</v>
      </c>
      <c r="D11" s="5">
        <v>0</v>
      </c>
      <c r="E11" s="5">
        <v>0</v>
      </c>
      <c r="F11" s="6">
        <f t="shared" si="0"/>
        <v>203694.5</v>
      </c>
      <c r="G11" s="6" t="s">
        <v>538</v>
      </c>
      <c r="I11" s="11" t="s">
        <v>1980</v>
      </c>
      <c r="J11" s="8">
        <f t="shared" si="1"/>
        <v>0</v>
      </c>
    </row>
    <row r="12" spans="1:10" ht="12.75">
      <c r="A12" s="5">
        <f>Podaci!F28</f>
        <v>11</v>
      </c>
      <c r="B12" s="5">
        <f>Podaci!G28</f>
        <v>5374365</v>
      </c>
      <c r="C12" s="5">
        <f>Podaci!H28</f>
        <v>5651410</v>
      </c>
      <c r="D12" s="5">
        <v>0</v>
      </c>
      <c r="E12" s="5">
        <v>0</v>
      </c>
      <c r="F12" s="6">
        <f t="shared" si="0"/>
        <v>1834490.35</v>
      </c>
      <c r="G12" s="6" t="s">
        <v>538</v>
      </c>
      <c r="I12" s="11" t="s">
        <v>1981</v>
      </c>
      <c r="J12" s="8">
        <f t="shared" si="1"/>
        <v>0</v>
      </c>
    </row>
    <row r="13" spans="1:10" ht="12.75">
      <c r="A13" s="5">
        <f>Podaci!F29</f>
        <v>12</v>
      </c>
      <c r="B13" s="5">
        <f>Podaci!G29</f>
        <v>3210821</v>
      </c>
      <c r="C13" s="5">
        <f>Podaci!H29</f>
        <v>3436393</v>
      </c>
      <c r="D13" s="5">
        <v>0</v>
      </c>
      <c r="E13" s="5">
        <v>0</v>
      </c>
      <c r="F13" s="6">
        <f t="shared" si="0"/>
        <v>1210032.8399999999</v>
      </c>
      <c r="G13" s="6" t="s">
        <v>538</v>
      </c>
      <c r="I13" s="11" t="s">
        <v>1982</v>
      </c>
      <c r="J13" s="8">
        <f t="shared" si="1"/>
        <v>0</v>
      </c>
    </row>
    <row r="14" spans="1:10" ht="12.75">
      <c r="A14" s="5">
        <f>Podaci!F30</f>
        <v>13</v>
      </c>
      <c r="B14" s="5">
        <f>Podaci!G30</f>
        <v>2163544</v>
      </c>
      <c r="C14" s="5">
        <f>Podaci!H30</f>
        <v>2215017</v>
      </c>
      <c r="D14" s="5">
        <v>0</v>
      </c>
      <c r="E14" s="5">
        <v>0</v>
      </c>
      <c r="F14" s="6">
        <f t="shared" si="0"/>
        <v>857165.14</v>
      </c>
      <c r="G14" s="6" t="s">
        <v>538</v>
      </c>
      <c r="I14" s="11" t="s">
        <v>1983</v>
      </c>
      <c r="J14" s="8">
        <f t="shared" si="1"/>
        <v>0</v>
      </c>
    </row>
    <row r="15" spans="1:10" ht="12.75">
      <c r="A15" s="5">
        <f>Podaci!F31</f>
        <v>14</v>
      </c>
      <c r="B15" s="5">
        <f>Podaci!G31</f>
        <v>243204</v>
      </c>
      <c r="C15" s="5">
        <f>Podaci!H31</f>
        <v>116046</v>
      </c>
      <c r="D15" s="5">
        <v>0</v>
      </c>
      <c r="E15" s="5">
        <v>0</v>
      </c>
      <c r="F15" s="6">
        <f t="shared" si="0"/>
        <v>66541.44</v>
      </c>
      <c r="G15" s="6" t="s">
        <v>538</v>
      </c>
      <c r="I15" s="11" t="s">
        <v>1984</v>
      </c>
      <c r="J15" s="8">
        <f t="shared" si="1"/>
        <v>0</v>
      </c>
    </row>
    <row r="16" spans="1:10" ht="12.75">
      <c r="A16" s="5">
        <f>Podaci!F32</f>
        <v>15</v>
      </c>
      <c r="B16" s="5">
        <f>Podaci!G32</f>
        <v>14871816</v>
      </c>
      <c r="C16" s="5">
        <f>Podaci!H32</f>
        <v>15120282</v>
      </c>
      <c r="D16" s="5">
        <v>0</v>
      </c>
      <c r="E16" s="5">
        <v>0</v>
      </c>
      <c r="F16" s="6">
        <f t="shared" si="0"/>
        <v>6766857</v>
      </c>
      <c r="G16" s="6" t="s">
        <v>538</v>
      </c>
      <c r="I16" s="11" t="s">
        <v>1985</v>
      </c>
      <c r="J16" s="8">
        <f t="shared" si="1"/>
        <v>0</v>
      </c>
    </row>
    <row r="17" spans="1:10" ht="12.75">
      <c r="A17" s="5">
        <f>Podaci!F33</f>
        <v>16</v>
      </c>
      <c r="B17" s="5">
        <f>Podaci!G33</f>
        <v>1826717</v>
      </c>
      <c r="C17" s="5">
        <f>Podaci!H33</f>
        <v>995044</v>
      </c>
      <c r="D17" s="5">
        <v>0</v>
      </c>
      <c r="E17" s="5">
        <v>0</v>
      </c>
      <c r="F17" s="6">
        <f t="shared" si="0"/>
        <v>610688.8</v>
      </c>
      <c r="G17" s="6" t="s">
        <v>538</v>
      </c>
      <c r="I17" s="11" t="s">
        <v>2050</v>
      </c>
      <c r="J17" s="8">
        <f t="shared" si="1"/>
        <v>0</v>
      </c>
    </row>
    <row r="18" spans="1:10" ht="12.75">
      <c r="A18" s="5">
        <f>Podaci!F34</f>
        <v>17</v>
      </c>
      <c r="B18" s="5">
        <f>Podaci!G34</f>
        <v>4069541</v>
      </c>
      <c r="C18" s="5">
        <f>Podaci!H34</f>
        <v>2485443</v>
      </c>
      <c r="D18" s="5">
        <v>0</v>
      </c>
      <c r="E18" s="5">
        <v>0</v>
      </c>
      <c r="F18" s="6">
        <f t="shared" si="0"/>
        <v>1536872.59</v>
      </c>
      <c r="G18" s="6" t="str">
        <f>IF(ISERROR(Podaci!F66),"-",UPPER(TRIM(Podaci!F66)))</f>
        <v>GORAN ZRILIĆ, PREDSJEDNIK UPRAVE</v>
      </c>
      <c r="I18" s="11" t="s">
        <v>2051</v>
      </c>
      <c r="J18" s="8">
        <f t="shared" si="1"/>
        <v>0</v>
      </c>
    </row>
    <row r="19" spans="1:10" ht="12.75">
      <c r="A19" s="5">
        <f>Podaci!F35</f>
        <v>18</v>
      </c>
      <c r="B19" s="5">
        <f>Podaci!G35</f>
        <v>28580698</v>
      </c>
      <c r="C19" s="5">
        <f>Podaci!H35</f>
        <v>26305517</v>
      </c>
      <c r="D19" s="5">
        <v>0</v>
      </c>
      <c r="E19" s="5">
        <v>0</v>
      </c>
      <c r="F19" s="6">
        <f t="shared" si="0"/>
        <v>14614511.76</v>
      </c>
      <c r="I19" s="11" t="s">
        <v>2052</v>
      </c>
      <c r="J19" s="8">
        <f t="shared" si="1"/>
        <v>0</v>
      </c>
    </row>
    <row r="20" spans="1:10" ht="12.75">
      <c r="A20" s="5">
        <f>Podaci!F36</f>
        <v>19</v>
      </c>
      <c r="B20" s="5">
        <f>Podaci!G36</f>
        <v>0</v>
      </c>
      <c r="C20" s="5">
        <f>Podaci!H36</f>
        <v>0</v>
      </c>
      <c r="D20" s="5">
        <v>0</v>
      </c>
      <c r="E20" s="5">
        <v>0</v>
      </c>
      <c r="F20" s="6">
        <f t="shared" si="0"/>
        <v>0</v>
      </c>
      <c r="G20" s="6" t="str">
        <f>IF(ISERROR(Podaci!F68),"-",UPPER(TRIM(Podaci!F68)))</f>
        <v>ROKO ANTONINA</v>
      </c>
      <c r="I20" s="7" t="s">
        <v>1069</v>
      </c>
      <c r="J20" s="8">
        <f t="shared" si="1"/>
        <v>0</v>
      </c>
    </row>
    <row r="21" spans="1:10" ht="12.75">
      <c r="A21" s="5">
        <f>Podaci!F37</f>
        <v>20</v>
      </c>
      <c r="B21" s="5">
        <f>Podaci!G37</f>
        <v>0</v>
      </c>
      <c r="C21" s="5">
        <f>Podaci!H37</f>
        <v>0</v>
      </c>
      <c r="D21" s="5">
        <v>0</v>
      </c>
      <c r="E21" s="5">
        <v>0</v>
      </c>
      <c r="F21" s="6">
        <f t="shared" si="0"/>
        <v>0</v>
      </c>
      <c r="G21" s="6" t="str">
        <f>IF(ISERROR(Podaci!F70),"-",UPPER(TRIM(Podaci!F70)))</f>
        <v>022/361048</v>
      </c>
      <c r="I21" s="7" t="s">
        <v>1976</v>
      </c>
      <c r="J21" s="8">
        <f t="shared" si="1"/>
        <v>0</v>
      </c>
    </row>
    <row r="22" spans="1:10" ht="12.75">
      <c r="A22" s="5">
        <f>Podaci!F39</f>
        <v>21</v>
      </c>
      <c r="B22" s="5">
        <f>Podaci!G39</f>
        <v>3761889</v>
      </c>
      <c r="C22" s="5">
        <f>Podaci!H39</f>
        <v>3292502</v>
      </c>
      <c r="D22" s="5">
        <v>0</v>
      </c>
      <c r="E22" s="5">
        <v>0</v>
      </c>
      <c r="F22" s="6">
        <f t="shared" si="0"/>
        <v>2172847.53</v>
      </c>
      <c r="G22" s="6" t="str">
        <f>IF(ISERROR(Podaci!F72),"-",UPPER(TRIM(Podaci!F72)))</f>
        <v>022/361801</v>
      </c>
      <c r="I22" s="11" t="s">
        <v>1986</v>
      </c>
      <c r="J22" s="8">
        <f t="shared" si="1"/>
        <v>0</v>
      </c>
    </row>
    <row r="23" spans="1:10" ht="12.75">
      <c r="A23" s="5">
        <f>Podaci!F40</f>
        <v>22</v>
      </c>
      <c r="B23" s="5">
        <f>Podaci!G40</f>
        <v>2159207</v>
      </c>
      <c r="C23" s="5">
        <f>Podaci!H40</f>
        <v>1684260</v>
      </c>
      <c r="D23" s="5">
        <v>0</v>
      </c>
      <c r="E23" s="5">
        <v>0</v>
      </c>
      <c r="F23" s="6">
        <f t="shared" si="0"/>
        <v>1216099.94</v>
      </c>
      <c r="G23" s="6" t="str">
        <f>IF(ISERROR(Podaci!F74),"-",UPPER(TRIM(Podaci!F74)))</f>
        <v>ROKO.ANTONINA@SOLARIS.HR</v>
      </c>
      <c r="I23" s="11" t="s">
        <v>1987</v>
      </c>
      <c r="J23" s="8">
        <f t="shared" si="1"/>
        <v>0</v>
      </c>
    </row>
    <row r="24" spans="1:10" ht="12.75">
      <c r="A24" s="5">
        <f>Podaci!F41</f>
        <v>23</v>
      </c>
      <c r="B24" s="5">
        <f>Podaci!G41</f>
        <v>0</v>
      </c>
      <c r="C24" s="5">
        <f>Podaci!H41</f>
        <v>0</v>
      </c>
      <c r="D24" s="5">
        <v>0</v>
      </c>
      <c r="E24" s="5">
        <v>0</v>
      </c>
      <c r="F24" s="6">
        <f t="shared" si="0"/>
        <v>0</v>
      </c>
      <c r="I24" s="11" t="s">
        <v>1988</v>
      </c>
      <c r="J24" s="8">
        <f t="shared" si="1"/>
        <v>0</v>
      </c>
    </row>
    <row r="25" spans="1:10" ht="12.75">
      <c r="A25" s="5">
        <f>Podaci!F42</f>
        <v>24</v>
      </c>
      <c r="B25" s="5">
        <f>Podaci!G42</f>
        <v>1602682</v>
      </c>
      <c r="C25" s="5">
        <f>Podaci!H42</f>
        <v>1608242</v>
      </c>
      <c r="D25" s="5">
        <v>0</v>
      </c>
      <c r="E25" s="5">
        <v>0</v>
      </c>
      <c r="F25" s="6">
        <f t="shared" si="0"/>
        <v>1156599.8399999999</v>
      </c>
      <c r="I25" s="11" t="s">
        <v>1989</v>
      </c>
      <c r="J25" s="8">
        <f t="shared" si="1"/>
        <v>0</v>
      </c>
    </row>
    <row r="26" spans="1:10" ht="12.75">
      <c r="A26" s="5">
        <f>Podaci!F43</f>
        <v>25</v>
      </c>
      <c r="B26" s="5">
        <f>Podaci!G43</f>
        <v>0</v>
      </c>
      <c r="C26" s="5">
        <f>Podaci!H43</f>
        <v>0</v>
      </c>
      <c r="D26" s="5">
        <v>0</v>
      </c>
      <c r="E26" s="5">
        <v>0</v>
      </c>
      <c r="F26" s="6">
        <f t="shared" si="0"/>
        <v>0</v>
      </c>
      <c r="G26" s="6" t="str">
        <f>MID(TRIM(Podaci!H3),1,4)</f>
        <v>2012</v>
      </c>
      <c r="I26" s="7" t="s">
        <v>1977</v>
      </c>
      <c r="J26" s="8">
        <f t="shared" si="1"/>
        <v>0</v>
      </c>
    </row>
    <row r="27" spans="1:10" ht="12.75">
      <c r="A27" s="5">
        <f>Podaci!F44</f>
        <v>26</v>
      </c>
      <c r="B27" s="5">
        <f>Podaci!G44</f>
        <v>422085</v>
      </c>
      <c r="C27" s="5">
        <f>Podaci!H44</f>
        <v>1029886</v>
      </c>
      <c r="D27" s="5">
        <v>0</v>
      </c>
      <c r="E27" s="5">
        <v>0</v>
      </c>
      <c r="F27" s="6">
        <f t="shared" si="0"/>
        <v>645282.8200000001</v>
      </c>
      <c r="G27" s="166">
        <f>SUM(F2:F46)</f>
        <v>85085342.30000001</v>
      </c>
      <c r="I27" s="7" t="s">
        <v>1978</v>
      </c>
      <c r="J27" s="8">
        <f t="shared" si="1"/>
        <v>0</v>
      </c>
    </row>
    <row r="28" spans="1:10" ht="12.75">
      <c r="A28" s="5">
        <f>Podaci!F45</f>
        <v>27</v>
      </c>
      <c r="B28" s="5">
        <f>Podaci!G45</f>
        <v>8221259</v>
      </c>
      <c r="C28" s="5">
        <f>Podaci!H45</f>
        <v>9868534</v>
      </c>
      <c r="D28" s="5">
        <v>0</v>
      </c>
      <c r="E28" s="5">
        <v>0</v>
      </c>
      <c r="F28" s="6">
        <f t="shared" si="0"/>
        <v>7548748.29</v>
      </c>
      <c r="G28" s="6" t="s">
        <v>538</v>
      </c>
      <c r="H28" s="4"/>
      <c r="I28" s="7" t="s">
        <v>2053</v>
      </c>
      <c r="J28" s="8">
        <f t="shared" si="1"/>
        <v>0</v>
      </c>
    </row>
    <row r="29" spans="1:10" ht="12.75">
      <c r="A29" s="5">
        <f>Podaci!F46</f>
        <v>28</v>
      </c>
      <c r="B29" s="5">
        <f>Podaci!G46</f>
        <v>37156636</v>
      </c>
      <c r="C29" s="5">
        <f>Podaci!H46</f>
        <v>34778402</v>
      </c>
      <c r="D29" s="5">
        <v>0</v>
      </c>
      <c r="E29" s="5">
        <v>0</v>
      </c>
      <c r="F29" s="6">
        <f t="shared" si="0"/>
        <v>29879763.200000003</v>
      </c>
      <c r="G29" s="6" t="str">
        <f>MID(TRIM(Podaci!H3),6,2)</f>
        <v>03</v>
      </c>
      <c r="I29" s="7" t="s">
        <v>1979</v>
      </c>
      <c r="J29" s="8">
        <f t="shared" si="1"/>
        <v>0</v>
      </c>
    </row>
    <row r="30" spans="1:10" ht="12.75">
      <c r="A30" s="5">
        <f>Podaci!F48</f>
        <v>29</v>
      </c>
      <c r="B30" s="5">
        <f>Podaci!G48</f>
        <v>3</v>
      </c>
      <c r="C30" s="5">
        <f>Podaci!H48</f>
        <v>3</v>
      </c>
      <c r="D30" s="5">
        <v>0</v>
      </c>
      <c r="E30" s="5">
        <v>0</v>
      </c>
      <c r="F30" s="6">
        <f t="shared" si="0"/>
        <v>2.61</v>
      </c>
      <c r="G30" s="6">
        <v>303</v>
      </c>
      <c r="I30" s="7" t="s">
        <v>398</v>
      </c>
      <c r="J30" s="8">
        <f t="shared" si="1"/>
        <v>0</v>
      </c>
    </row>
    <row r="31" spans="1:10" ht="12.75">
      <c r="A31" s="5">
        <f>Podaci!F49</f>
        <v>30</v>
      </c>
      <c r="B31" s="5">
        <f>Podaci!G49</f>
        <v>0</v>
      </c>
      <c r="C31" s="5">
        <f>Podaci!H49</f>
        <v>3</v>
      </c>
      <c r="D31" s="5">
        <v>0</v>
      </c>
      <c r="E31" s="5">
        <v>0</v>
      </c>
      <c r="F31" s="6">
        <f t="shared" si="0"/>
        <v>1.7999999999999998</v>
      </c>
      <c r="G31" s="6" t="s">
        <v>1990</v>
      </c>
      <c r="I31" s="7" t="s">
        <v>2044</v>
      </c>
      <c r="J31" s="8">
        <f t="shared" si="1"/>
        <v>0</v>
      </c>
    </row>
    <row r="32" spans="1:10" ht="12.75">
      <c r="A32" s="5">
        <f>Podaci!F50</f>
        <v>31</v>
      </c>
      <c r="B32" s="5">
        <f>Podaci!G50</f>
        <v>0</v>
      </c>
      <c r="C32" s="5">
        <f>Podaci!H50</f>
        <v>41</v>
      </c>
      <c r="D32" s="5">
        <v>0</v>
      </c>
      <c r="E32" s="5">
        <v>0</v>
      </c>
      <c r="F32" s="6">
        <f t="shared" si="0"/>
        <v>25.419999999999998</v>
      </c>
      <c r="G32" s="6" t="s">
        <v>538</v>
      </c>
      <c r="I32" s="7" t="s">
        <v>2039</v>
      </c>
      <c r="J32" s="8">
        <f t="shared" si="1"/>
        <v>0</v>
      </c>
    </row>
    <row r="33" spans="1:10" ht="12.75">
      <c r="A33" s="5">
        <f>Podaci!F51</f>
        <v>32</v>
      </c>
      <c r="B33" s="5">
        <f>Podaci!G51</f>
        <v>232</v>
      </c>
      <c r="C33" s="5">
        <f>Podaci!H51</f>
        <v>244</v>
      </c>
      <c r="D33" s="5">
        <v>0</v>
      </c>
      <c r="E33" s="5">
        <v>0</v>
      </c>
      <c r="F33" s="6">
        <f t="shared" si="0"/>
        <v>230.4</v>
      </c>
      <c r="G33" s="6" t="s">
        <v>538</v>
      </c>
      <c r="I33" s="7" t="s">
        <v>2040</v>
      </c>
      <c r="J33" s="8">
        <f t="shared" si="1"/>
        <v>0</v>
      </c>
    </row>
    <row r="34" spans="1:10" ht="12.75">
      <c r="A34" s="5">
        <f>Podaci!F52</f>
        <v>33</v>
      </c>
      <c r="B34" s="5">
        <f>Podaci!G52</f>
        <v>197</v>
      </c>
      <c r="C34" s="5">
        <f>Podaci!H52</f>
        <v>205</v>
      </c>
      <c r="D34" s="5">
        <v>0</v>
      </c>
      <c r="E34" s="5">
        <v>0</v>
      </c>
      <c r="F34" s="6">
        <f t="shared" si="0"/>
        <v>200.31</v>
      </c>
      <c r="G34" s="6" t="s">
        <v>538</v>
      </c>
      <c r="I34" s="7" t="s">
        <v>2041</v>
      </c>
      <c r="J34" s="8">
        <f t="shared" si="1"/>
        <v>0</v>
      </c>
    </row>
    <row r="35" spans="1:10" ht="12.75">
      <c r="A35" s="5">
        <f>Podaci!F53</f>
        <v>34</v>
      </c>
      <c r="B35" s="5">
        <f>Podaci!G53</f>
        <v>449296</v>
      </c>
      <c r="C35" s="5">
        <f>Podaci!H53</f>
        <v>973013</v>
      </c>
      <c r="D35" s="5">
        <v>0</v>
      </c>
      <c r="E35" s="5">
        <v>0</v>
      </c>
      <c r="F35" s="6">
        <f t="shared" si="0"/>
        <v>814409.4800000001</v>
      </c>
      <c r="G35" s="6" t="s">
        <v>538</v>
      </c>
      <c r="I35" s="7" t="s">
        <v>2042</v>
      </c>
      <c r="J35" s="8">
        <f t="shared" si="1"/>
        <v>0</v>
      </c>
    </row>
    <row r="36" spans="1:10" ht="12.75">
      <c r="A36" s="5">
        <f>Podaci!F54</f>
        <v>35</v>
      </c>
      <c r="B36" s="5">
        <f>Podaci!G54</f>
        <v>2936276</v>
      </c>
      <c r="C36" s="5">
        <f>Podaci!H54</f>
        <v>827027</v>
      </c>
      <c r="D36" s="5">
        <v>0</v>
      </c>
      <c r="E36" s="5">
        <v>0</v>
      </c>
      <c r="F36" s="6">
        <f t="shared" si="0"/>
        <v>1606615.5</v>
      </c>
      <c r="G36" s="6" t="s">
        <v>538</v>
      </c>
      <c r="I36" s="7" t="s">
        <v>2043</v>
      </c>
      <c r="J36" s="8">
        <f t="shared" si="1"/>
        <v>0</v>
      </c>
    </row>
    <row r="37" spans="1:10" ht="12.75">
      <c r="A37" s="5">
        <f>Podaci!F55</f>
        <v>36</v>
      </c>
      <c r="B37" s="5">
        <f>Podaci!G55</f>
        <v>0</v>
      </c>
      <c r="C37" s="5">
        <f>Podaci!H55</f>
        <v>0</v>
      </c>
      <c r="D37" s="5">
        <v>0</v>
      </c>
      <c r="E37" s="5">
        <v>0</v>
      </c>
      <c r="F37" s="6">
        <f t="shared" si="0"/>
        <v>0</v>
      </c>
      <c r="G37" s="6" t="str">
        <f>TEXT(10000*SUM(J2:J46),"00000")</f>
        <v>00000</v>
      </c>
      <c r="I37" s="7" t="s">
        <v>2055</v>
      </c>
      <c r="J37" s="8">
        <f t="shared" si="1"/>
        <v>0</v>
      </c>
    </row>
    <row r="38" spans="1:10" ht="12.75">
      <c r="A38" s="5">
        <f>Podaci!F56</f>
        <v>37</v>
      </c>
      <c r="B38" s="5">
        <f>Podaci!G56</f>
        <v>0</v>
      </c>
      <c r="C38" s="5">
        <f>Podaci!H56</f>
        <v>0</v>
      </c>
      <c r="D38" s="5">
        <v>0</v>
      </c>
      <c r="E38" s="5">
        <v>0</v>
      </c>
      <c r="F38" s="6">
        <f t="shared" si="0"/>
        <v>0</v>
      </c>
      <c r="G38" s="6" t="str">
        <f>IF(INT(VALUE(Podaci!E3))&gt;0,TEXT(INT(VALUE(Podaci!E3)),"00000000000"),"0")</f>
        <v>26217708909</v>
      </c>
      <c r="I38" s="7" t="s">
        <v>91</v>
      </c>
      <c r="J38" s="8">
        <f t="shared" si="1"/>
        <v>0</v>
      </c>
    </row>
    <row r="39" spans="1:10" ht="12.75">
      <c r="A39" s="5">
        <f>Podaci!F57</f>
        <v>38</v>
      </c>
      <c r="B39" s="5">
        <f>Podaci!G57</f>
        <v>9313984</v>
      </c>
      <c r="C39" s="5">
        <f>Podaci!H57</f>
        <v>2709357</v>
      </c>
      <c r="D39" s="5">
        <v>0</v>
      </c>
      <c r="E39" s="5">
        <v>0</v>
      </c>
      <c r="F39" s="6">
        <f t="shared" si="0"/>
        <v>5598425.24</v>
      </c>
      <c r="J39" s="8">
        <f t="shared" si="1"/>
        <v>0</v>
      </c>
    </row>
    <row r="40" spans="1:10" ht="12.75">
      <c r="A40" s="5">
        <f>Podaci!F58</f>
        <v>39</v>
      </c>
      <c r="B40" s="5">
        <f>Podaci!G58</f>
        <v>0</v>
      </c>
      <c r="C40" s="5">
        <f>Podaci!H58</f>
        <v>0</v>
      </c>
      <c r="D40" s="5">
        <v>0</v>
      </c>
      <c r="E40" s="5">
        <v>0</v>
      </c>
      <c r="F40" s="6">
        <f t="shared" si="0"/>
        <v>0</v>
      </c>
      <c r="J40" s="8">
        <f t="shared" si="1"/>
        <v>0</v>
      </c>
    </row>
    <row r="41" spans="1:10" ht="12.75">
      <c r="A41" s="5">
        <f>Podaci!F59</f>
        <v>40</v>
      </c>
      <c r="B41" s="5">
        <f>Podaci!G59</f>
        <v>6858305</v>
      </c>
      <c r="C41" s="5">
        <f>Podaci!H59</f>
        <v>2709357</v>
      </c>
      <c r="D41" s="5">
        <v>0</v>
      </c>
      <c r="E41" s="5">
        <v>0</v>
      </c>
      <c r="F41" s="6">
        <f t="shared" si="0"/>
        <v>4910807.600000001</v>
      </c>
      <c r="J41" s="8">
        <f t="shared" si="1"/>
        <v>0</v>
      </c>
    </row>
    <row r="42" spans="1:10" ht="12.75">
      <c r="A42" s="5">
        <f>Podaci!F60</f>
        <v>41</v>
      </c>
      <c r="B42" s="5">
        <f>Podaci!G60</f>
        <v>2455679</v>
      </c>
      <c r="C42" s="5">
        <f>Podaci!H60</f>
        <v>0</v>
      </c>
      <c r="D42" s="5">
        <v>0</v>
      </c>
      <c r="E42" s="5">
        <v>0</v>
      </c>
      <c r="F42" s="6">
        <f t="shared" si="0"/>
        <v>1006828.3899999999</v>
      </c>
      <c r="J42" s="8">
        <f t="shared" si="1"/>
        <v>0</v>
      </c>
    </row>
    <row r="43" spans="1:10" ht="12.75">
      <c r="A43" s="5">
        <f>Podaci!F61</f>
        <v>42</v>
      </c>
      <c r="B43" s="5">
        <f>Podaci!G61</f>
        <v>0</v>
      </c>
      <c r="C43" s="5">
        <f>Podaci!H61</f>
        <v>0</v>
      </c>
      <c r="D43" s="5">
        <v>0</v>
      </c>
      <c r="E43" s="5">
        <v>0</v>
      </c>
      <c r="F43" s="6">
        <f t="shared" si="0"/>
        <v>0</v>
      </c>
      <c r="J43" s="8">
        <f t="shared" si="1"/>
        <v>0</v>
      </c>
    </row>
    <row r="44" spans="1:10" ht="12.75">
      <c r="A44" s="5">
        <f>Podaci!F62</f>
        <v>43</v>
      </c>
      <c r="B44" s="5">
        <f>Podaci!G62</f>
        <v>0</v>
      </c>
      <c r="C44" s="5">
        <f>Podaci!H62</f>
        <v>0</v>
      </c>
      <c r="D44" s="5">
        <v>0</v>
      </c>
      <c r="E44" s="5">
        <v>0</v>
      </c>
      <c r="F44" s="6">
        <f t="shared" si="0"/>
        <v>0</v>
      </c>
      <c r="J44" s="8">
        <f t="shared" si="1"/>
        <v>0</v>
      </c>
    </row>
    <row r="45" spans="1:10" ht="12.75">
      <c r="A45" s="5">
        <f>Podaci!F63</f>
        <v>44</v>
      </c>
      <c r="B45" s="5">
        <f>Podaci!G63</f>
        <v>0</v>
      </c>
      <c r="C45" s="5">
        <f>Podaci!H63</f>
        <v>0</v>
      </c>
      <c r="D45" s="5">
        <v>0</v>
      </c>
      <c r="E45" s="5">
        <v>0</v>
      </c>
      <c r="F45" s="6">
        <f t="shared" si="0"/>
        <v>0</v>
      </c>
      <c r="J45" s="8">
        <f t="shared" si="1"/>
        <v>0</v>
      </c>
    </row>
    <row r="46" spans="1:10" ht="12.75">
      <c r="A46" s="5">
        <f>Podaci!F64</f>
        <v>45</v>
      </c>
      <c r="B46" s="5">
        <f>Podaci!G64</f>
        <v>0</v>
      </c>
      <c r="C46" s="5">
        <f>Podaci!H64</f>
        <v>0</v>
      </c>
      <c r="D46" s="5">
        <v>0</v>
      </c>
      <c r="E46" s="5">
        <v>0</v>
      </c>
      <c r="F46" s="6">
        <f t="shared" si="0"/>
        <v>0</v>
      </c>
      <c r="J46" s="8">
        <f t="shared" si="1"/>
        <v>0</v>
      </c>
    </row>
  </sheetData>
  <sheetProtection password="C79A" sheet="1" object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List2">
    <pageSetUpPr fitToPage="1"/>
  </sheetPr>
  <dimension ref="A1:H618"/>
  <sheetViews>
    <sheetView showGridLines="0" showRowColHeaders="0" workbookViewId="0" topLeftCell="A1">
      <pane ySplit="1" topLeftCell="BM106" activePane="bottomLeft" state="frozen"/>
      <selection pane="topLeft" activeCell="A1" sqref="A1"/>
      <selection pane="bottomLeft" activeCell="A1" sqref="A1"/>
    </sheetView>
  </sheetViews>
  <sheetFormatPr defaultColWidth="9.140625" defaultRowHeight="12.75" zeroHeight="1"/>
  <cols>
    <col min="1" max="1" width="25.28125" style="2" customWidth="1"/>
    <col min="2" max="2" width="8.00390625" style="2" customWidth="1"/>
    <col min="3" max="3" width="6.28125" style="2" bestFit="1" customWidth="1"/>
    <col min="4" max="4" width="10.7109375" style="2" customWidth="1"/>
    <col min="5" max="8" width="16.7109375" style="2" customWidth="1"/>
    <col min="9" max="9" width="0.85546875" style="2" customWidth="1"/>
    <col min="10" max="16384" width="0" style="2" hidden="1" customWidth="1"/>
  </cols>
  <sheetData>
    <row r="1" spans="1:8" ht="39" customHeight="1">
      <c r="A1" s="86" t="s">
        <v>670</v>
      </c>
      <c r="B1" s="168" t="s">
        <v>671</v>
      </c>
      <c r="C1" s="169" t="s">
        <v>34</v>
      </c>
      <c r="D1" s="169" t="s">
        <v>672</v>
      </c>
      <c r="E1" s="169" t="s">
        <v>673</v>
      </c>
      <c r="F1" s="169" t="s">
        <v>674</v>
      </c>
      <c r="G1" s="169" t="s">
        <v>100</v>
      </c>
      <c r="H1" s="170" t="s">
        <v>101</v>
      </c>
    </row>
    <row r="2" spans="1:8" ht="30" customHeight="1">
      <c r="A2" s="327" t="s">
        <v>760</v>
      </c>
      <c r="B2" s="328"/>
      <c r="C2" s="328"/>
      <c r="D2" s="328"/>
      <c r="E2" s="328"/>
      <c r="F2" s="328"/>
      <c r="G2" s="328"/>
      <c r="H2" s="328"/>
    </row>
    <row r="3" spans="1:8" ht="22.5" customHeight="1">
      <c r="A3" s="93" t="s">
        <v>102</v>
      </c>
      <c r="B3" s="92" t="s">
        <v>103</v>
      </c>
      <c r="D3" s="92" t="s">
        <v>2019</v>
      </c>
      <c r="E3" s="337" t="s">
        <v>104</v>
      </c>
      <c r="F3" s="338"/>
      <c r="G3" s="338"/>
      <c r="H3" s="338"/>
    </row>
    <row r="4" spans="1:8" ht="14.25" customHeight="1">
      <c r="A4" s="89" t="s">
        <v>1576</v>
      </c>
      <c r="B4" s="98">
        <v>16</v>
      </c>
      <c r="C4" s="94"/>
      <c r="D4" s="95">
        <v>111</v>
      </c>
      <c r="E4" s="339" t="s">
        <v>105</v>
      </c>
      <c r="F4" s="339"/>
      <c r="G4" s="339"/>
      <c r="H4" s="340"/>
    </row>
    <row r="5" spans="1:8" ht="14.25" customHeight="1">
      <c r="A5" s="90" t="s">
        <v>1577</v>
      </c>
      <c r="B5" s="99">
        <v>14</v>
      </c>
      <c r="C5" s="94"/>
      <c r="D5" s="96">
        <v>112</v>
      </c>
      <c r="E5" s="323" t="s">
        <v>106</v>
      </c>
      <c r="F5" s="323"/>
      <c r="G5" s="323"/>
      <c r="H5" s="324"/>
    </row>
    <row r="6" spans="1:8" ht="14.25" customHeight="1">
      <c r="A6" s="90" t="s">
        <v>1578</v>
      </c>
      <c r="B6" s="99">
        <v>16</v>
      </c>
      <c r="C6" s="94"/>
      <c r="D6" s="96">
        <v>113</v>
      </c>
      <c r="E6" s="323" t="s">
        <v>107</v>
      </c>
      <c r="F6" s="323"/>
      <c r="G6" s="323"/>
      <c r="H6" s="324"/>
    </row>
    <row r="7" spans="1:8" ht="14.25" customHeight="1">
      <c r="A7" s="90" t="s">
        <v>1579</v>
      </c>
      <c r="B7" s="99">
        <v>8</v>
      </c>
      <c r="C7" s="94"/>
      <c r="D7" s="96">
        <v>114</v>
      </c>
      <c r="E7" s="323" t="s">
        <v>108</v>
      </c>
      <c r="F7" s="323"/>
      <c r="G7" s="323"/>
      <c r="H7" s="324"/>
    </row>
    <row r="8" spans="1:8" ht="14.25" customHeight="1">
      <c r="A8" s="90" t="s">
        <v>1580</v>
      </c>
      <c r="B8" s="99">
        <v>18</v>
      </c>
      <c r="C8" s="94"/>
      <c r="D8" s="96">
        <v>115</v>
      </c>
      <c r="E8" s="323" t="s">
        <v>109</v>
      </c>
      <c r="F8" s="323"/>
      <c r="G8" s="323"/>
      <c r="H8" s="324"/>
    </row>
    <row r="9" spans="1:8" ht="14.25" customHeight="1">
      <c r="A9" s="90" t="s">
        <v>1581</v>
      </c>
      <c r="B9" s="99">
        <v>18</v>
      </c>
      <c r="C9" s="94"/>
      <c r="D9" s="96">
        <v>116</v>
      </c>
      <c r="E9" s="323" t="s">
        <v>110</v>
      </c>
      <c r="F9" s="323"/>
      <c r="G9" s="323"/>
      <c r="H9" s="324"/>
    </row>
    <row r="10" spans="1:8" ht="14.25" customHeight="1">
      <c r="A10" s="90" t="s">
        <v>1582</v>
      </c>
      <c r="B10" s="99">
        <v>4</v>
      </c>
      <c r="C10" s="94"/>
      <c r="D10" s="96">
        <v>119</v>
      </c>
      <c r="E10" s="323" t="s">
        <v>111</v>
      </c>
      <c r="F10" s="323"/>
      <c r="G10" s="323"/>
      <c r="H10" s="324"/>
    </row>
    <row r="11" spans="1:8" ht="14.25" customHeight="1">
      <c r="A11" s="90" t="s">
        <v>1583</v>
      </c>
      <c r="B11" s="99">
        <v>8</v>
      </c>
      <c r="C11" s="94"/>
      <c r="D11" s="96">
        <v>121</v>
      </c>
      <c r="E11" s="323" t="s">
        <v>112</v>
      </c>
      <c r="F11" s="323"/>
      <c r="G11" s="323"/>
      <c r="H11" s="324"/>
    </row>
    <row r="12" spans="1:8" ht="14.25" customHeight="1">
      <c r="A12" s="90" t="s">
        <v>1584</v>
      </c>
      <c r="B12" s="99">
        <v>17</v>
      </c>
      <c r="C12" s="94"/>
      <c r="D12" s="96">
        <v>122</v>
      </c>
      <c r="E12" s="323" t="s">
        <v>113</v>
      </c>
      <c r="F12" s="323"/>
      <c r="G12" s="323"/>
      <c r="H12" s="324"/>
    </row>
    <row r="13" spans="1:8" ht="14.25" customHeight="1">
      <c r="A13" s="90" t="s">
        <v>1585</v>
      </c>
      <c r="B13" s="99">
        <v>12</v>
      </c>
      <c r="C13" s="94"/>
      <c r="D13" s="96">
        <v>123</v>
      </c>
      <c r="E13" s="323" t="s">
        <v>114</v>
      </c>
      <c r="F13" s="323"/>
      <c r="G13" s="323"/>
      <c r="H13" s="324"/>
    </row>
    <row r="14" spans="1:8" ht="14.25" customHeight="1">
      <c r="A14" s="90" t="s">
        <v>1586</v>
      </c>
      <c r="B14" s="99">
        <v>2</v>
      </c>
      <c r="C14" s="94"/>
      <c r="D14" s="96">
        <v>124</v>
      </c>
      <c r="E14" s="323" t="s">
        <v>115</v>
      </c>
      <c r="F14" s="323"/>
      <c r="G14" s="323"/>
      <c r="H14" s="324"/>
    </row>
    <row r="15" spans="1:8" ht="14.25" customHeight="1">
      <c r="A15" s="90" t="s">
        <v>1587</v>
      </c>
      <c r="B15" s="99">
        <v>1</v>
      </c>
      <c r="C15" s="94"/>
      <c r="D15" s="96">
        <v>125</v>
      </c>
      <c r="E15" s="323" t="s">
        <v>1365</v>
      </c>
      <c r="F15" s="323"/>
      <c r="G15" s="323"/>
      <c r="H15" s="324"/>
    </row>
    <row r="16" spans="1:8" ht="14.25" customHeight="1">
      <c r="A16" s="90" t="s">
        <v>1588</v>
      </c>
      <c r="B16" s="99">
        <v>5</v>
      </c>
      <c r="C16" s="94"/>
      <c r="D16" s="96">
        <v>126</v>
      </c>
      <c r="E16" s="323" t="s">
        <v>1366</v>
      </c>
      <c r="F16" s="323"/>
      <c r="G16" s="323"/>
      <c r="H16" s="324"/>
    </row>
    <row r="17" spans="1:8" ht="14.25" customHeight="1">
      <c r="A17" s="90" t="s">
        <v>1589</v>
      </c>
      <c r="B17" s="99">
        <v>14</v>
      </c>
      <c r="C17" s="94"/>
      <c r="D17" s="96">
        <v>127</v>
      </c>
      <c r="E17" s="323" t="s">
        <v>1367</v>
      </c>
      <c r="F17" s="323"/>
      <c r="G17" s="323"/>
      <c r="H17" s="324"/>
    </row>
    <row r="18" spans="1:8" ht="14.25" customHeight="1">
      <c r="A18" s="90" t="s">
        <v>1590</v>
      </c>
      <c r="B18" s="99">
        <v>20</v>
      </c>
      <c r="C18" s="94"/>
      <c r="D18" s="96">
        <v>128</v>
      </c>
      <c r="E18" s="323" t="s">
        <v>1368</v>
      </c>
      <c r="F18" s="323"/>
      <c r="G18" s="323"/>
      <c r="H18" s="324"/>
    </row>
    <row r="19" spans="1:8" ht="14.25" customHeight="1">
      <c r="A19" s="90" t="s">
        <v>1591</v>
      </c>
      <c r="B19" s="99">
        <v>14</v>
      </c>
      <c r="C19" s="94"/>
      <c r="D19" s="96">
        <v>129</v>
      </c>
      <c r="E19" s="323" t="s">
        <v>1369</v>
      </c>
      <c r="F19" s="323"/>
      <c r="G19" s="323"/>
      <c r="H19" s="324"/>
    </row>
    <row r="20" spans="1:8" ht="14.25" customHeight="1">
      <c r="A20" s="90" t="s">
        <v>1592</v>
      </c>
      <c r="B20" s="99">
        <v>13</v>
      </c>
      <c r="C20" s="94"/>
      <c r="D20" s="96">
        <v>130</v>
      </c>
      <c r="E20" s="323" t="s">
        <v>1370</v>
      </c>
      <c r="F20" s="323"/>
      <c r="G20" s="323"/>
      <c r="H20" s="324"/>
    </row>
    <row r="21" spans="1:8" ht="14.25" customHeight="1">
      <c r="A21" s="90" t="s">
        <v>1593</v>
      </c>
      <c r="B21" s="99">
        <v>7</v>
      </c>
      <c r="C21" s="94"/>
      <c r="D21" s="96">
        <v>141</v>
      </c>
      <c r="E21" s="323" t="s">
        <v>1371</v>
      </c>
      <c r="F21" s="323"/>
      <c r="G21" s="323"/>
      <c r="H21" s="324"/>
    </row>
    <row r="22" spans="1:8" ht="14.25" customHeight="1">
      <c r="A22" s="90" t="s">
        <v>1594</v>
      </c>
      <c r="B22" s="99">
        <v>5</v>
      </c>
      <c r="C22" s="94"/>
      <c r="D22" s="96">
        <v>142</v>
      </c>
      <c r="E22" s="323" t="s">
        <v>1372</v>
      </c>
      <c r="F22" s="323"/>
      <c r="G22" s="323"/>
      <c r="H22" s="324"/>
    </row>
    <row r="23" spans="1:8" ht="14.25" customHeight="1">
      <c r="A23" s="90" t="s">
        <v>1595</v>
      </c>
      <c r="B23" s="99">
        <v>13</v>
      </c>
      <c r="C23" s="94"/>
      <c r="D23" s="96">
        <v>143</v>
      </c>
      <c r="E23" s="323" t="s">
        <v>93</v>
      </c>
      <c r="F23" s="323"/>
      <c r="G23" s="323"/>
      <c r="H23" s="324"/>
    </row>
    <row r="24" spans="1:8" ht="14.25" customHeight="1">
      <c r="A24" s="90" t="s">
        <v>1596</v>
      </c>
      <c r="B24" s="99">
        <v>15</v>
      </c>
      <c r="C24" s="94"/>
      <c r="D24" s="96">
        <v>144</v>
      </c>
      <c r="E24" s="323" t="s">
        <v>1373</v>
      </c>
      <c r="F24" s="323"/>
      <c r="G24" s="323"/>
      <c r="H24" s="324"/>
    </row>
    <row r="25" spans="1:8" ht="14.25" customHeight="1">
      <c r="A25" s="90" t="s">
        <v>1597</v>
      </c>
      <c r="B25" s="99">
        <v>14</v>
      </c>
      <c r="C25" s="94"/>
      <c r="D25" s="96">
        <v>145</v>
      </c>
      <c r="E25" s="323" t="s">
        <v>92</v>
      </c>
      <c r="F25" s="323"/>
      <c r="G25" s="323"/>
      <c r="H25" s="324"/>
    </row>
    <row r="26" spans="1:8" ht="14.25" customHeight="1">
      <c r="A26" s="90" t="s">
        <v>1598</v>
      </c>
      <c r="B26" s="99">
        <v>13</v>
      </c>
      <c r="C26" s="94"/>
      <c r="D26" s="96">
        <v>146</v>
      </c>
      <c r="E26" s="323" t="s">
        <v>94</v>
      </c>
      <c r="F26" s="323"/>
      <c r="G26" s="323"/>
      <c r="H26" s="324"/>
    </row>
    <row r="27" spans="1:8" ht="14.25" customHeight="1">
      <c r="A27" s="90" t="s">
        <v>1599</v>
      </c>
      <c r="B27" s="99">
        <v>15</v>
      </c>
      <c r="C27" s="94"/>
      <c r="D27" s="96">
        <v>147</v>
      </c>
      <c r="E27" s="323" t="s">
        <v>95</v>
      </c>
      <c r="F27" s="323"/>
      <c r="G27" s="323"/>
      <c r="H27" s="324"/>
    </row>
    <row r="28" spans="1:8" ht="14.25" customHeight="1">
      <c r="A28" s="90" t="s">
        <v>1600</v>
      </c>
      <c r="B28" s="99">
        <v>1</v>
      </c>
      <c r="C28" s="94"/>
      <c r="D28" s="96">
        <v>149</v>
      </c>
      <c r="E28" s="323" t="s">
        <v>96</v>
      </c>
      <c r="F28" s="323"/>
      <c r="G28" s="323"/>
      <c r="H28" s="324"/>
    </row>
    <row r="29" spans="1:8" ht="14.25" customHeight="1">
      <c r="A29" s="90" t="s">
        <v>1601</v>
      </c>
      <c r="B29" s="99">
        <v>14</v>
      </c>
      <c r="C29" s="94"/>
      <c r="D29" s="96">
        <v>150</v>
      </c>
      <c r="E29" s="323" t="s">
        <v>1374</v>
      </c>
      <c r="F29" s="323"/>
      <c r="G29" s="323"/>
      <c r="H29" s="324"/>
    </row>
    <row r="30" spans="1:8" ht="14.25" customHeight="1">
      <c r="A30" s="90" t="s">
        <v>1602</v>
      </c>
      <c r="B30" s="99">
        <v>7</v>
      </c>
      <c r="C30" s="94"/>
      <c r="D30" s="96">
        <v>161</v>
      </c>
      <c r="E30" s="323" t="s">
        <v>1375</v>
      </c>
      <c r="F30" s="323"/>
      <c r="G30" s="323"/>
      <c r="H30" s="324"/>
    </row>
    <row r="31" spans="1:8" ht="14.25" customHeight="1">
      <c r="A31" s="90" t="s">
        <v>1603</v>
      </c>
      <c r="B31" s="99">
        <v>19</v>
      </c>
      <c r="C31" s="94"/>
      <c r="D31" s="96">
        <v>162</v>
      </c>
      <c r="E31" s="323" t="s">
        <v>1376</v>
      </c>
      <c r="F31" s="323"/>
      <c r="G31" s="323"/>
      <c r="H31" s="324"/>
    </row>
    <row r="32" spans="1:8" ht="14.25" customHeight="1">
      <c r="A32" s="90" t="s">
        <v>1604</v>
      </c>
      <c r="B32" s="99">
        <v>16</v>
      </c>
      <c r="C32" s="94"/>
      <c r="D32" s="96">
        <v>163</v>
      </c>
      <c r="E32" s="323" t="s">
        <v>1377</v>
      </c>
      <c r="F32" s="323"/>
      <c r="G32" s="323"/>
      <c r="H32" s="324"/>
    </row>
    <row r="33" spans="1:8" ht="14.25" customHeight="1">
      <c r="A33" s="90" t="s">
        <v>1605</v>
      </c>
      <c r="B33" s="99">
        <v>17</v>
      </c>
      <c r="C33" s="94"/>
      <c r="D33" s="96">
        <v>164</v>
      </c>
      <c r="E33" s="323" t="s">
        <v>1378</v>
      </c>
      <c r="F33" s="323"/>
      <c r="G33" s="323"/>
      <c r="H33" s="324"/>
    </row>
    <row r="34" spans="1:8" ht="14.25" customHeight="1">
      <c r="A34" s="90" t="s">
        <v>1606</v>
      </c>
      <c r="B34" s="99">
        <v>16</v>
      </c>
      <c r="C34" s="94"/>
      <c r="D34" s="96">
        <v>170</v>
      </c>
      <c r="E34" s="323" t="s">
        <v>1379</v>
      </c>
      <c r="F34" s="323"/>
      <c r="G34" s="323"/>
      <c r="H34" s="324"/>
    </row>
    <row r="35" spans="1:8" ht="14.25" customHeight="1">
      <c r="A35" s="90" t="s">
        <v>1607</v>
      </c>
      <c r="B35" s="99">
        <v>4</v>
      </c>
      <c r="C35" s="94"/>
      <c r="D35" s="96">
        <v>210</v>
      </c>
      <c r="E35" s="323" t="s">
        <v>1380</v>
      </c>
      <c r="F35" s="323"/>
      <c r="G35" s="323"/>
      <c r="H35" s="324"/>
    </row>
    <row r="36" spans="1:8" ht="14.25" customHeight="1">
      <c r="A36" s="90" t="s">
        <v>1608</v>
      </c>
      <c r="B36" s="99">
        <v>16</v>
      </c>
      <c r="C36" s="94"/>
      <c r="D36" s="96">
        <v>220</v>
      </c>
      <c r="E36" s="323" t="s">
        <v>1381</v>
      </c>
      <c r="F36" s="323"/>
      <c r="G36" s="323"/>
      <c r="H36" s="324"/>
    </row>
    <row r="37" spans="1:8" ht="14.25" customHeight="1">
      <c r="A37" s="90" t="s">
        <v>1609</v>
      </c>
      <c r="B37" s="99">
        <v>1</v>
      </c>
      <c r="C37" s="94"/>
      <c r="D37" s="96">
        <v>230</v>
      </c>
      <c r="E37" s="323" t="s">
        <v>1382</v>
      </c>
      <c r="F37" s="323"/>
      <c r="G37" s="323"/>
      <c r="H37" s="324"/>
    </row>
    <row r="38" spans="1:8" ht="14.25" customHeight="1">
      <c r="A38" s="90" t="s">
        <v>1610</v>
      </c>
      <c r="B38" s="99">
        <v>1</v>
      </c>
      <c r="C38" s="94"/>
      <c r="D38" s="96">
        <v>240</v>
      </c>
      <c r="E38" s="323" t="s">
        <v>1383</v>
      </c>
      <c r="F38" s="323"/>
      <c r="G38" s="323"/>
      <c r="H38" s="324"/>
    </row>
    <row r="39" spans="1:8" ht="14.25" customHeight="1">
      <c r="A39" s="90" t="s">
        <v>1611</v>
      </c>
      <c r="B39" s="99">
        <v>17</v>
      </c>
      <c r="C39" s="94"/>
      <c r="D39" s="96">
        <v>311</v>
      </c>
      <c r="E39" s="323" t="s">
        <v>1384</v>
      </c>
      <c r="F39" s="323"/>
      <c r="G39" s="323"/>
      <c r="H39" s="324"/>
    </row>
    <row r="40" spans="1:8" ht="14.25" customHeight="1">
      <c r="A40" s="90" t="s">
        <v>1612</v>
      </c>
      <c r="B40" s="99">
        <v>11</v>
      </c>
      <c r="C40" s="94"/>
      <c r="D40" s="96">
        <v>312</v>
      </c>
      <c r="E40" s="323" t="s">
        <v>97</v>
      </c>
      <c r="F40" s="323"/>
      <c r="G40" s="323"/>
      <c r="H40" s="324"/>
    </row>
    <row r="41" spans="1:8" ht="14.25" customHeight="1">
      <c r="A41" s="90" t="s">
        <v>1613</v>
      </c>
      <c r="B41" s="99">
        <v>5</v>
      </c>
      <c r="C41" s="94"/>
      <c r="D41" s="96">
        <v>321</v>
      </c>
      <c r="E41" s="323" t="s">
        <v>1385</v>
      </c>
      <c r="F41" s="323"/>
      <c r="G41" s="323"/>
      <c r="H41" s="324"/>
    </row>
    <row r="42" spans="1:8" ht="14.25" customHeight="1">
      <c r="A42" s="90" t="s">
        <v>1614</v>
      </c>
      <c r="B42" s="99">
        <v>5</v>
      </c>
      <c r="C42" s="94"/>
      <c r="D42" s="96">
        <v>322</v>
      </c>
      <c r="E42" s="323" t="s">
        <v>1386</v>
      </c>
      <c r="F42" s="323"/>
      <c r="G42" s="323"/>
      <c r="H42" s="324"/>
    </row>
    <row r="43" spans="1:8" ht="14.25" customHeight="1">
      <c r="A43" s="90" t="s">
        <v>1615</v>
      </c>
      <c r="B43" s="99">
        <v>9</v>
      </c>
      <c r="C43" s="94"/>
      <c r="D43" s="96">
        <v>510</v>
      </c>
      <c r="E43" s="323" t="s">
        <v>1387</v>
      </c>
      <c r="F43" s="323"/>
      <c r="G43" s="323"/>
      <c r="H43" s="324"/>
    </row>
    <row r="44" spans="1:8" ht="14.25" customHeight="1">
      <c r="A44" s="90" t="s">
        <v>1616</v>
      </c>
      <c r="B44" s="99">
        <v>8</v>
      </c>
      <c r="C44" s="94"/>
      <c r="D44" s="96">
        <v>520</v>
      </c>
      <c r="E44" s="323" t="s">
        <v>1388</v>
      </c>
      <c r="F44" s="323"/>
      <c r="G44" s="323"/>
      <c r="H44" s="324"/>
    </row>
    <row r="45" spans="1:8" ht="14.25" customHeight="1">
      <c r="A45" s="90" t="s">
        <v>1617</v>
      </c>
      <c r="B45" s="99">
        <v>12</v>
      </c>
      <c r="C45" s="94"/>
      <c r="D45" s="96">
        <v>610</v>
      </c>
      <c r="E45" s="323" t="s">
        <v>1389</v>
      </c>
      <c r="F45" s="323"/>
      <c r="G45" s="323"/>
      <c r="H45" s="324"/>
    </row>
    <row r="46" spans="1:8" ht="14.25" customHeight="1">
      <c r="A46" s="90" t="s">
        <v>1618</v>
      </c>
      <c r="B46" s="99">
        <v>18</v>
      </c>
      <c r="C46" s="94"/>
      <c r="D46" s="96">
        <v>620</v>
      </c>
      <c r="E46" s="323" t="s">
        <v>1390</v>
      </c>
      <c r="F46" s="323"/>
      <c r="G46" s="323"/>
      <c r="H46" s="324"/>
    </row>
    <row r="47" spans="1:8" ht="14.25" customHeight="1">
      <c r="A47" s="90" t="s">
        <v>1619</v>
      </c>
      <c r="B47" s="99">
        <v>2</v>
      </c>
      <c r="C47" s="94"/>
      <c r="D47" s="96">
        <v>710</v>
      </c>
      <c r="E47" s="323" t="s">
        <v>1391</v>
      </c>
      <c r="F47" s="323"/>
      <c r="G47" s="323"/>
      <c r="H47" s="324"/>
    </row>
    <row r="48" spans="1:8" ht="14.25" customHeight="1">
      <c r="A48" s="90" t="s">
        <v>1620</v>
      </c>
      <c r="B48" s="99">
        <v>18</v>
      </c>
      <c r="C48" s="94"/>
      <c r="D48" s="96">
        <v>721</v>
      </c>
      <c r="E48" s="323" t="s">
        <v>1392</v>
      </c>
      <c r="F48" s="323"/>
      <c r="G48" s="323"/>
      <c r="H48" s="324"/>
    </row>
    <row r="49" spans="1:8" ht="14.25" customHeight="1">
      <c r="A49" s="90" t="s">
        <v>1621</v>
      </c>
      <c r="B49" s="99">
        <v>12</v>
      </c>
      <c r="C49" s="94"/>
      <c r="D49" s="96">
        <v>729</v>
      </c>
      <c r="E49" s="323" t="s">
        <v>1393</v>
      </c>
      <c r="F49" s="323"/>
      <c r="G49" s="323"/>
      <c r="H49" s="324"/>
    </row>
    <row r="50" spans="1:8" ht="14.25" customHeight="1">
      <c r="A50" s="90" t="s">
        <v>1622</v>
      </c>
      <c r="B50" s="99">
        <v>18</v>
      </c>
      <c r="C50" s="94"/>
      <c r="D50" s="96">
        <v>811</v>
      </c>
      <c r="E50" s="323" t="s">
        <v>1394</v>
      </c>
      <c r="F50" s="323"/>
      <c r="G50" s="323"/>
      <c r="H50" s="324"/>
    </row>
    <row r="51" spans="1:8" ht="14.25" customHeight="1">
      <c r="A51" s="90" t="s">
        <v>1623</v>
      </c>
      <c r="B51" s="99">
        <v>16</v>
      </c>
      <c r="C51" s="94"/>
      <c r="D51" s="96">
        <v>812</v>
      </c>
      <c r="E51" s="323" t="s">
        <v>1395</v>
      </c>
      <c r="F51" s="323"/>
      <c r="G51" s="323"/>
      <c r="H51" s="324"/>
    </row>
    <row r="52" spans="1:8" ht="14.25" customHeight="1">
      <c r="A52" s="90" t="s">
        <v>1624</v>
      </c>
      <c r="B52" s="99">
        <v>12</v>
      </c>
      <c r="C52" s="94"/>
      <c r="D52" s="96">
        <v>891</v>
      </c>
      <c r="E52" s="323" t="s">
        <v>1396</v>
      </c>
      <c r="F52" s="323"/>
      <c r="G52" s="323"/>
      <c r="H52" s="324"/>
    </row>
    <row r="53" spans="1:8" ht="14.25" customHeight="1">
      <c r="A53" s="90" t="s">
        <v>1625</v>
      </c>
      <c r="B53" s="99">
        <v>18</v>
      </c>
      <c r="C53" s="94"/>
      <c r="D53" s="96">
        <v>892</v>
      </c>
      <c r="E53" s="323" t="s">
        <v>1397</v>
      </c>
      <c r="F53" s="323"/>
      <c r="G53" s="323"/>
      <c r="H53" s="324"/>
    </row>
    <row r="54" spans="1:8" ht="14.25" customHeight="1">
      <c r="A54" s="90" t="s">
        <v>1626</v>
      </c>
      <c r="B54" s="99">
        <v>5</v>
      </c>
      <c r="C54" s="94"/>
      <c r="D54" s="96">
        <v>893</v>
      </c>
      <c r="E54" s="323" t="s">
        <v>1398</v>
      </c>
      <c r="F54" s="323"/>
      <c r="G54" s="323"/>
      <c r="H54" s="324"/>
    </row>
    <row r="55" spans="1:8" ht="14.25" customHeight="1">
      <c r="A55" s="90" t="s">
        <v>1627</v>
      </c>
      <c r="B55" s="99">
        <v>4</v>
      </c>
      <c r="C55" s="94"/>
      <c r="D55" s="96">
        <v>899</v>
      </c>
      <c r="E55" s="323" t="s">
        <v>1399</v>
      </c>
      <c r="F55" s="323"/>
      <c r="G55" s="323"/>
      <c r="H55" s="324"/>
    </row>
    <row r="56" spans="1:8" ht="14.25" customHeight="1">
      <c r="A56" s="90" t="s">
        <v>1628</v>
      </c>
      <c r="B56" s="99">
        <v>17</v>
      </c>
      <c r="C56" s="94"/>
      <c r="D56" s="96">
        <v>910</v>
      </c>
      <c r="E56" s="323" t="s">
        <v>1400</v>
      </c>
      <c r="F56" s="323"/>
      <c r="G56" s="323"/>
      <c r="H56" s="324"/>
    </row>
    <row r="57" spans="1:8" ht="14.25" customHeight="1">
      <c r="A57" s="90" t="s">
        <v>1629</v>
      </c>
      <c r="B57" s="99">
        <v>15</v>
      </c>
      <c r="C57" s="94"/>
      <c r="D57" s="96">
        <v>990</v>
      </c>
      <c r="E57" s="323" t="s">
        <v>1401</v>
      </c>
      <c r="F57" s="323"/>
      <c r="G57" s="323"/>
      <c r="H57" s="324"/>
    </row>
    <row r="58" spans="1:8" ht="14.25" customHeight="1">
      <c r="A58" s="90" t="s">
        <v>1630</v>
      </c>
      <c r="B58" s="99">
        <v>8</v>
      </c>
      <c r="C58" s="94"/>
      <c r="D58" s="96">
        <v>1011</v>
      </c>
      <c r="E58" s="323" t="s">
        <v>1402</v>
      </c>
      <c r="F58" s="323"/>
      <c r="G58" s="323"/>
      <c r="H58" s="324"/>
    </row>
    <row r="59" spans="1:8" ht="14.25" customHeight="1">
      <c r="A59" s="90" t="s">
        <v>1631</v>
      </c>
      <c r="B59" s="99">
        <v>8</v>
      </c>
      <c r="C59" s="94"/>
      <c r="D59" s="96">
        <v>1012</v>
      </c>
      <c r="E59" s="323" t="s">
        <v>1403</v>
      </c>
      <c r="F59" s="323"/>
      <c r="G59" s="323"/>
      <c r="H59" s="324"/>
    </row>
    <row r="60" spans="1:8" ht="14.25" customHeight="1">
      <c r="A60" s="90" t="s">
        <v>1632</v>
      </c>
      <c r="B60" s="99">
        <v>10</v>
      </c>
      <c r="C60" s="94"/>
      <c r="D60" s="96">
        <v>1013</v>
      </c>
      <c r="E60" s="323" t="s">
        <v>1026</v>
      </c>
      <c r="F60" s="323"/>
      <c r="G60" s="323"/>
      <c r="H60" s="324"/>
    </row>
    <row r="61" spans="1:8" ht="14.25" customHeight="1">
      <c r="A61" s="90" t="s">
        <v>1633</v>
      </c>
      <c r="B61" s="99">
        <v>8</v>
      </c>
      <c r="C61" s="94"/>
      <c r="D61" s="96">
        <v>1020</v>
      </c>
      <c r="E61" s="323" t="s">
        <v>1404</v>
      </c>
      <c r="F61" s="323"/>
      <c r="G61" s="323"/>
      <c r="H61" s="324"/>
    </row>
    <row r="62" spans="1:8" ht="14.25" customHeight="1">
      <c r="A62" s="90" t="s">
        <v>1634</v>
      </c>
      <c r="B62" s="99">
        <v>10</v>
      </c>
      <c r="C62" s="94"/>
      <c r="D62" s="96">
        <v>1031</v>
      </c>
      <c r="E62" s="323" t="s">
        <v>1027</v>
      </c>
      <c r="F62" s="323"/>
      <c r="G62" s="323"/>
      <c r="H62" s="324"/>
    </row>
    <row r="63" spans="1:8" ht="14.25" customHeight="1">
      <c r="A63" s="90" t="s">
        <v>1635</v>
      </c>
      <c r="B63" s="99">
        <v>10</v>
      </c>
      <c r="C63" s="94"/>
      <c r="D63" s="96">
        <v>1032</v>
      </c>
      <c r="E63" s="323" t="s">
        <v>1028</v>
      </c>
      <c r="F63" s="323"/>
      <c r="G63" s="323"/>
      <c r="H63" s="324"/>
    </row>
    <row r="64" spans="1:8" ht="14.25" customHeight="1">
      <c r="A64" s="90" t="s">
        <v>1636</v>
      </c>
      <c r="B64" s="99">
        <v>11</v>
      </c>
      <c r="C64" s="94"/>
      <c r="D64" s="96">
        <v>1039</v>
      </c>
      <c r="E64" s="323" t="s">
        <v>1405</v>
      </c>
      <c r="F64" s="323"/>
      <c r="G64" s="323"/>
      <c r="H64" s="324"/>
    </row>
    <row r="65" spans="1:8" ht="14.25" customHeight="1">
      <c r="A65" s="90" t="s">
        <v>1637</v>
      </c>
      <c r="B65" s="99">
        <v>20</v>
      </c>
      <c r="C65" s="94"/>
      <c r="D65" s="96">
        <v>1041</v>
      </c>
      <c r="E65" s="323" t="s">
        <v>1406</v>
      </c>
      <c r="F65" s="323"/>
      <c r="G65" s="323"/>
      <c r="H65" s="324"/>
    </row>
    <row r="66" spans="1:8" ht="14.25" customHeight="1">
      <c r="A66" s="90" t="s">
        <v>1638</v>
      </c>
      <c r="B66" s="99">
        <v>8</v>
      </c>
      <c r="C66" s="94"/>
      <c r="D66" s="96">
        <v>1042</v>
      </c>
      <c r="E66" s="323" t="s">
        <v>1407</v>
      </c>
      <c r="F66" s="323"/>
      <c r="G66" s="323"/>
      <c r="H66" s="324"/>
    </row>
    <row r="67" spans="1:8" ht="14.25" customHeight="1">
      <c r="A67" s="90" t="s">
        <v>1639</v>
      </c>
      <c r="B67" s="99">
        <v>7</v>
      </c>
      <c r="C67" s="94"/>
      <c r="D67" s="96">
        <v>1051</v>
      </c>
      <c r="E67" s="323" t="s">
        <v>1408</v>
      </c>
      <c r="F67" s="323"/>
      <c r="G67" s="323"/>
      <c r="H67" s="324"/>
    </row>
    <row r="68" spans="1:8" ht="14.25" customHeight="1">
      <c r="A68" s="90" t="s">
        <v>1640</v>
      </c>
      <c r="B68" s="99">
        <v>14</v>
      </c>
      <c r="C68" s="94"/>
      <c r="D68" s="96">
        <v>1052</v>
      </c>
      <c r="E68" s="323" t="s">
        <v>1029</v>
      </c>
      <c r="F68" s="323"/>
      <c r="G68" s="323"/>
      <c r="H68" s="324"/>
    </row>
    <row r="69" spans="1:8" ht="14.25" customHeight="1">
      <c r="A69" s="90" t="s">
        <v>1641</v>
      </c>
      <c r="B69" s="99">
        <v>14</v>
      </c>
      <c r="C69" s="94"/>
      <c r="D69" s="96">
        <v>1061</v>
      </c>
      <c r="E69" s="323" t="s">
        <v>1409</v>
      </c>
      <c r="F69" s="323"/>
      <c r="G69" s="323"/>
      <c r="H69" s="324"/>
    </row>
    <row r="70" spans="1:8" ht="14.25" customHeight="1">
      <c r="A70" s="90" t="s">
        <v>1642</v>
      </c>
      <c r="B70" s="99">
        <v>14</v>
      </c>
      <c r="C70" s="94"/>
      <c r="D70" s="96">
        <v>1062</v>
      </c>
      <c r="E70" s="323" t="s">
        <v>1030</v>
      </c>
      <c r="F70" s="323"/>
      <c r="G70" s="323"/>
      <c r="H70" s="324"/>
    </row>
    <row r="71" spans="1:8" ht="14.25" customHeight="1">
      <c r="A71" s="90" t="s">
        <v>1643</v>
      </c>
      <c r="B71" s="99">
        <v>7</v>
      </c>
      <c r="C71" s="94"/>
      <c r="D71" s="96">
        <v>1071</v>
      </c>
      <c r="E71" s="323" t="s">
        <v>165</v>
      </c>
      <c r="F71" s="323"/>
      <c r="G71" s="323"/>
      <c r="H71" s="324"/>
    </row>
    <row r="72" spans="1:8" ht="27.75" customHeight="1">
      <c r="A72" s="90" t="s">
        <v>1644</v>
      </c>
      <c r="B72" s="99">
        <v>12</v>
      </c>
      <c r="C72" s="94"/>
      <c r="D72" s="96">
        <v>1072</v>
      </c>
      <c r="E72" s="323" t="s">
        <v>166</v>
      </c>
      <c r="F72" s="323"/>
      <c r="G72" s="323"/>
      <c r="H72" s="324"/>
    </row>
    <row r="73" spans="1:8" ht="14.25" customHeight="1">
      <c r="A73" s="90" t="s">
        <v>1645</v>
      </c>
      <c r="B73" s="99">
        <v>20</v>
      </c>
      <c r="C73" s="94"/>
      <c r="D73" s="96">
        <v>1073</v>
      </c>
      <c r="E73" s="323" t="s">
        <v>167</v>
      </c>
      <c r="F73" s="323"/>
      <c r="G73" s="323"/>
      <c r="H73" s="324"/>
    </row>
    <row r="74" spans="1:8" ht="14.25" customHeight="1">
      <c r="A74" s="90" t="s">
        <v>1646</v>
      </c>
      <c r="B74" s="99">
        <v>8</v>
      </c>
      <c r="C74" s="94"/>
      <c r="D74" s="96">
        <v>1081</v>
      </c>
      <c r="E74" s="323" t="s">
        <v>1031</v>
      </c>
      <c r="F74" s="323"/>
      <c r="G74" s="323"/>
      <c r="H74" s="324"/>
    </row>
    <row r="75" spans="1:8" ht="14.25" customHeight="1">
      <c r="A75" s="90" t="s">
        <v>1647</v>
      </c>
      <c r="B75" s="99">
        <v>2</v>
      </c>
      <c r="C75" s="94"/>
      <c r="D75" s="96">
        <v>1082</v>
      </c>
      <c r="E75" s="323" t="s">
        <v>168</v>
      </c>
      <c r="F75" s="323"/>
      <c r="G75" s="323"/>
      <c r="H75" s="324"/>
    </row>
    <row r="76" spans="1:8" ht="14.25" customHeight="1">
      <c r="A76" s="90" t="s">
        <v>1648</v>
      </c>
      <c r="B76" s="99">
        <v>7</v>
      </c>
      <c r="C76" s="94"/>
      <c r="D76" s="96">
        <v>1083</v>
      </c>
      <c r="E76" s="323" t="s">
        <v>1032</v>
      </c>
      <c r="F76" s="323"/>
      <c r="G76" s="323"/>
      <c r="H76" s="324"/>
    </row>
    <row r="77" spans="1:8" ht="14.25" customHeight="1">
      <c r="A77" s="90" t="s">
        <v>1649</v>
      </c>
      <c r="B77" s="99">
        <v>17</v>
      </c>
      <c r="C77" s="94"/>
      <c r="D77" s="96">
        <v>1084</v>
      </c>
      <c r="E77" s="323" t="s">
        <v>169</v>
      </c>
      <c r="F77" s="323"/>
      <c r="G77" s="323"/>
      <c r="H77" s="324"/>
    </row>
    <row r="78" spans="1:8" ht="14.25" customHeight="1">
      <c r="A78" s="90" t="s">
        <v>1650</v>
      </c>
      <c r="B78" s="99">
        <v>8</v>
      </c>
      <c r="C78" s="94"/>
      <c r="D78" s="96">
        <v>1085</v>
      </c>
      <c r="E78" s="323" t="s">
        <v>170</v>
      </c>
      <c r="F78" s="323"/>
      <c r="G78" s="323"/>
      <c r="H78" s="324"/>
    </row>
    <row r="79" spans="1:8" ht="14.25" customHeight="1">
      <c r="A79" s="90" t="s">
        <v>1651</v>
      </c>
      <c r="B79" s="99">
        <v>20</v>
      </c>
      <c r="C79" s="94"/>
      <c r="D79" s="96">
        <v>1086</v>
      </c>
      <c r="E79" s="323" t="s">
        <v>171</v>
      </c>
      <c r="F79" s="323"/>
      <c r="G79" s="323"/>
      <c r="H79" s="324"/>
    </row>
    <row r="80" spans="1:8" ht="14.25" customHeight="1">
      <c r="A80" s="90" t="s">
        <v>1652</v>
      </c>
      <c r="B80" s="99">
        <v>20</v>
      </c>
      <c r="C80" s="94"/>
      <c r="D80" s="96">
        <v>1089</v>
      </c>
      <c r="E80" s="323" t="s">
        <v>172</v>
      </c>
      <c r="F80" s="323"/>
      <c r="G80" s="323"/>
      <c r="H80" s="324"/>
    </row>
    <row r="81" spans="1:8" ht="14.25" customHeight="1">
      <c r="A81" s="90" t="s">
        <v>1653</v>
      </c>
      <c r="B81" s="99">
        <v>14</v>
      </c>
      <c r="C81" s="94"/>
      <c r="D81" s="96">
        <v>1091</v>
      </c>
      <c r="E81" s="323" t="s">
        <v>173</v>
      </c>
      <c r="F81" s="323"/>
      <c r="G81" s="323"/>
      <c r="H81" s="324"/>
    </row>
    <row r="82" spans="1:8" ht="14.25" customHeight="1">
      <c r="A82" s="90" t="s">
        <v>1654</v>
      </c>
      <c r="B82" s="99">
        <v>2</v>
      </c>
      <c r="C82" s="94"/>
      <c r="D82" s="96">
        <v>1092</v>
      </c>
      <c r="E82" s="323" t="s">
        <v>174</v>
      </c>
      <c r="F82" s="323"/>
      <c r="G82" s="323"/>
      <c r="H82" s="324"/>
    </row>
    <row r="83" spans="1:8" ht="14.25" customHeight="1">
      <c r="A83" s="90" t="s">
        <v>1655</v>
      </c>
      <c r="B83" s="99">
        <v>5</v>
      </c>
      <c r="C83" s="94"/>
      <c r="D83" s="96">
        <v>1101</v>
      </c>
      <c r="E83" s="323" t="s">
        <v>175</v>
      </c>
      <c r="F83" s="323"/>
      <c r="G83" s="323"/>
      <c r="H83" s="324"/>
    </row>
    <row r="84" spans="1:8" ht="14.25" customHeight="1">
      <c r="A84" s="90" t="s">
        <v>1656</v>
      </c>
      <c r="B84" s="99">
        <v>12</v>
      </c>
      <c r="C84" s="94"/>
      <c r="D84" s="96">
        <v>1102</v>
      </c>
      <c r="E84" s="323" t="s">
        <v>176</v>
      </c>
      <c r="F84" s="323"/>
      <c r="G84" s="323"/>
      <c r="H84" s="324"/>
    </row>
    <row r="85" spans="1:8" ht="14.25" customHeight="1">
      <c r="A85" s="90" t="s">
        <v>1657</v>
      </c>
      <c r="B85" s="99">
        <v>20</v>
      </c>
      <c r="C85" s="94"/>
      <c r="D85" s="96">
        <v>1103</v>
      </c>
      <c r="E85" s="323" t="s">
        <v>177</v>
      </c>
      <c r="F85" s="323"/>
      <c r="G85" s="323"/>
      <c r="H85" s="324"/>
    </row>
    <row r="86" spans="1:8" ht="14.25" customHeight="1">
      <c r="A86" s="90" t="s">
        <v>1658</v>
      </c>
      <c r="B86" s="99">
        <v>3</v>
      </c>
      <c r="C86" s="94"/>
      <c r="D86" s="96">
        <v>1104</v>
      </c>
      <c r="E86" s="323" t="s">
        <v>178</v>
      </c>
      <c r="F86" s="323"/>
      <c r="G86" s="323"/>
      <c r="H86" s="324"/>
    </row>
    <row r="87" spans="1:8" ht="14.25" customHeight="1">
      <c r="A87" s="90" t="s">
        <v>1659</v>
      </c>
      <c r="B87" s="99">
        <v>9</v>
      </c>
      <c r="C87" s="94"/>
      <c r="D87" s="96">
        <v>1105</v>
      </c>
      <c r="E87" s="323" t="s">
        <v>1033</v>
      </c>
      <c r="F87" s="323"/>
      <c r="G87" s="323"/>
      <c r="H87" s="324"/>
    </row>
    <row r="88" spans="1:8" ht="14.25" customHeight="1">
      <c r="A88" s="90" t="s">
        <v>1660</v>
      </c>
      <c r="B88" s="99">
        <v>5</v>
      </c>
      <c r="C88" s="94"/>
      <c r="D88" s="96">
        <v>1106</v>
      </c>
      <c r="E88" s="323" t="s">
        <v>1034</v>
      </c>
      <c r="F88" s="323"/>
      <c r="G88" s="323"/>
      <c r="H88" s="324"/>
    </row>
    <row r="89" spans="1:8" ht="14.25" customHeight="1">
      <c r="A89" s="90" t="s">
        <v>1661</v>
      </c>
      <c r="B89" s="99">
        <v>14</v>
      </c>
      <c r="C89" s="94"/>
      <c r="D89" s="96">
        <v>1107</v>
      </c>
      <c r="E89" s="323" t="s">
        <v>179</v>
      </c>
      <c r="F89" s="323"/>
      <c r="G89" s="323"/>
      <c r="H89" s="324"/>
    </row>
    <row r="90" spans="1:8" ht="14.25" customHeight="1">
      <c r="A90" s="90" t="s">
        <v>1662</v>
      </c>
      <c r="B90" s="99">
        <v>20</v>
      </c>
      <c r="C90" s="94"/>
      <c r="D90" s="96">
        <v>1200</v>
      </c>
      <c r="E90" s="323" t="s">
        <v>180</v>
      </c>
      <c r="F90" s="323"/>
      <c r="G90" s="323"/>
      <c r="H90" s="324"/>
    </row>
    <row r="91" spans="1:8" ht="14.25" customHeight="1">
      <c r="A91" s="90" t="s">
        <v>1663</v>
      </c>
      <c r="B91" s="99">
        <v>12</v>
      </c>
      <c r="C91" s="94"/>
      <c r="D91" s="96">
        <v>1310</v>
      </c>
      <c r="E91" s="323" t="s">
        <v>181</v>
      </c>
      <c r="F91" s="323"/>
      <c r="G91" s="323"/>
      <c r="H91" s="324"/>
    </row>
    <row r="92" spans="1:8" ht="14.25" customHeight="1">
      <c r="A92" s="90" t="s">
        <v>1664</v>
      </c>
      <c r="B92" s="99">
        <v>4</v>
      </c>
      <c r="C92" s="94"/>
      <c r="D92" s="96">
        <v>1320</v>
      </c>
      <c r="E92" s="323" t="s">
        <v>182</v>
      </c>
      <c r="F92" s="323"/>
      <c r="G92" s="323"/>
      <c r="H92" s="324"/>
    </row>
    <row r="93" spans="1:8" ht="14.25" customHeight="1">
      <c r="A93" s="90" t="s">
        <v>1665</v>
      </c>
      <c r="B93" s="99">
        <v>14</v>
      </c>
      <c r="C93" s="94"/>
      <c r="D93" s="96">
        <v>1330</v>
      </c>
      <c r="E93" s="323" t="s">
        <v>1436</v>
      </c>
      <c r="F93" s="323"/>
      <c r="G93" s="323"/>
      <c r="H93" s="324"/>
    </row>
    <row r="94" spans="1:8" ht="14.25" customHeight="1">
      <c r="A94" s="90" t="s">
        <v>1666</v>
      </c>
      <c r="B94" s="99">
        <v>16</v>
      </c>
      <c r="C94" s="94"/>
      <c r="D94" s="96">
        <v>1391</v>
      </c>
      <c r="E94" s="323" t="s">
        <v>2022</v>
      </c>
      <c r="F94" s="323"/>
      <c r="G94" s="323"/>
      <c r="H94" s="324"/>
    </row>
    <row r="95" spans="1:8" ht="14.25" customHeight="1">
      <c r="A95" s="90" t="s">
        <v>1667</v>
      </c>
      <c r="B95" s="99">
        <v>14</v>
      </c>
      <c r="C95" s="94"/>
      <c r="D95" s="96">
        <v>1392</v>
      </c>
      <c r="E95" s="323" t="s">
        <v>183</v>
      </c>
      <c r="F95" s="323"/>
      <c r="G95" s="323"/>
      <c r="H95" s="324"/>
    </row>
    <row r="96" spans="1:8" ht="14.25" customHeight="1">
      <c r="A96" s="90" t="s">
        <v>1668</v>
      </c>
      <c r="B96" s="99">
        <v>15</v>
      </c>
      <c r="C96" s="94"/>
      <c r="D96" s="96">
        <v>1393</v>
      </c>
      <c r="E96" s="323" t="s">
        <v>184</v>
      </c>
      <c r="F96" s="323"/>
      <c r="G96" s="323"/>
      <c r="H96" s="324"/>
    </row>
    <row r="97" spans="1:8" ht="14.25" customHeight="1">
      <c r="A97" s="90" t="s">
        <v>1669</v>
      </c>
      <c r="B97" s="99">
        <v>6</v>
      </c>
      <c r="C97" s="94"/>
      <c r="D97" s="96">
        <v>1394</v>
      </c>
      <c r="E97" s="323" t="s">
        <v>185</v>
      </c>
      <c r="F97" s="323"/>
      <c r="G97" s="323"/>
      <c r="H97" s="324"/>
    </row>
    <row r="98" spans="1:8" ht="14.25" customHeight="1">
      <c r="A98" s="90" t="s">
        <v>1670</v>
      </c>
      <c r="B98" s="99">
        <v>1</v>
      </c>
      <c r="C98" s="94"/>
      <c r="D98" s="96">
        <v>1395</v>
      </c>
      <c r="E98" s="323" t="s">
        <v>186</v>
      </c>
      <c r="F98" s="323"/>
      <c r="G98" s="323"/>
      <c r="H98" s="324"/>
    </row>
    <row r="99" spans="1:8" ht="14.25" customHeight="1">
      <c r="A99" s="90" t="s">
        <v>1671</v>
      </c>
      <c r="B99" s="99">
        <v>1</v>
      </c>
      <c r="C99" s="94"/>
      <c r="D99" s="96">
        <v>1396</v>
      </c>
      <c r="E99" s="323" t="s">
        <v>187</v>
      </c>
      <c r="F99" s="323"/>
      <c r="G99" s="323"/>
      <c r="H99" s="324"/>
    </row>
    <row r="100" spans="1:8" ht="14.25" customHeight="1">
      <c r="A100" s="90" t="s">
        <v>1672</v>
      </c>
      <c r="B100" s="99">
        <v>19</v>
      </c>
      <c r="C100" s="94"/>
      <c r="D100" s="96">
        <v>1399</v>
      </c>
      <c r="E100" s="323" t="s">
        <v>188</v>
      </c>
      <c r="F100" s="323"/>
      <c r="G100" s="323"/>
      <c r="H100" s="324"/>
    </row>
    <row r="101" spans="1:8" ht="14.25" customHeight="1">
      <c r="A101" s="90" t="s">
        <v>238</v>
      </c>
      <c r="B101" s="99">
        <v>19</v>
      </c>
      <c r="C101" s="94"/>
      <c r="D101" s="96">
        <v>1411</v>
      </c>
      <c r="E101" s="323" t="s">
        <v>2024</v>
      </c>
      <c r="F101" s="323"/>
      <c r="G101" s="323"/>
      <c r="H101" s="324"/>
    </row>
    <row r="102" spans="1:8" ht="14.25" customHeight="1">
      <c r="A102" s="90" t="s">
        <v>239</v>
      </c>
      <c r="B102" s="99">
        <v>4</v>
      </c>
      <c r="C102" s="94"/>
      <c r="D102" s="96">
        <v>1412</v>
      </c>
      <c r="E102" s="323" t="s">
        <v>189</v>
      </c>
      <c r="F102" s="323"/>
      <c r="G102" s="323"/>
      <c r="H102" s="324"/>
    </row>
    <row r="103" spans="1:8" ht="14.25" customHeight="1">
      <c r="A103" s="90" t="s">
        <v>240</v>
      </c>
      <c r="B103" s="99">
        <v>17</v>
      </c>
      <c r="C103" s="94"/>
      <c r="D103" s="96">
        <v>1413</v>
      </c>
      <c r="E103" s="323" t="s">
        <v>190</v>
      </c>
      <c r="F103" s="323"/>
      <c r="G103" s="323"/>
      <c r="H103" s="324"/>
    </row>
    <row r="104" spans="1:8" ht="14.25" customHeight="1">
      <c r="A104" s="90" t="s">
        <v>241</v>
      </c>
      <c r="B104" s="99">
        <v>1</v>
      </c>
      <c r="C104" s="94"/>
      <c r="D104" s="96">
        <v>1414</v>
      </c>
      <c r="E104" s="323" t="s">
        <v>2025</v>
      </c>
      <c r="F104" s="323"/>
      <c r="G104" s="323"/>
      <c r="H104" s="324"/>
    </row>
    <row r="105" spans="1:8" ht="14.25" customHeight="1">
      <c r="A105" s="90" t="s">
        <v>242</v>
      </c>
      <c r="B105" s="99">
        <v>17</v>
      </c>
      <c r="C105" s="94"/>
      <c r="D105" s="96">
        <v>1419</v>
      </c>
      <c r="E105" s="323" t="s">
        <v>191</v>
      </c>
      <c r="F105" s="323"/>
      <c r="G105" s="323"/>
      <c r="H105" s="324"/>
    </row>
    <row r="106" spans="1:8" ht="14.25" customHeight="1">
      <c r="A106" s="90" t="s">
        <v>243</v>
      </c>
      <c r="B106" s="99">
        <v>3</v>
      </c>
      <c r="C106" s="94"/>
      <c r="D106" s="96">
        <v>1420</v>
      </c>
      <c r="E106" s="323" t="s">
        <v>192</v>
      </c>
      <c r="F106" s="323"/>
      <c r="G106" s="323"/>
      <c r="H106" s="324"/>
    </row>
    <row r="107" spans="1:8" ht="14.25" customHeight="1">
      <c r="A107" s="90" t="s">
        <v>244</v>
      </c>
      <c r="B107" s="99">
        <v>14</v>
      </c>
      <c r="C107" s="94"/>
      <c r="D107" s="96">
        <v>1431</v>
      </c>
      <c r="E107" s="323" t="s">
        <v>2023</v>
      </c>
      <c r="F107" s="323"/>
      <c r="G107" s="323"/>
      <c r="H107" s="324"/>
    </row>
    <row r="108" spans="1:8" ht="14.25" customHeight="1">
      <c r="A108" s="90" t="s">
        <v>245</v>
      </c>
      <c r="B108" s="99">
        <v>6</v>
      </c>
      <c r="C108" s="94"/>
      <c r="D108" s="96">
        <v>1439</v>
      </c>
      <c r="E108" s="323" t="s">
        <v>193</v>
      </c>
      <c r="F108" s="323"/>
      <c r="G108" s="323"/>
      <c r="H108" s="324"/>
    </row>
    <row r="109" spans="1:8" ht="14.25" customHeight="1">
      <c r="A109" s="90" t="s">
        <v>246</v>
      </c>
      <c r="B109" s="99">
        <v>7</v>
      </c>
      <c r="C109" s="94"/>
      <c r="D109" s="96">
        <v>1511</v>
      </c>
      <c r="E109" s="323" t="s">
        <v>194</v>
      </c>
      <c r="F109" s="323"/>
      <c r="G109" s="323"/>
      <c r="H109" s="324"/>
    </row>
    <row r="110" spans="1:8" ht="14.25" customHeight="1">
      <c r="A110" s="90" t="s">
        <v>247</v>
      </c>
      <c r="B110" s="99">
        <v>14</v>
      </c>
      <c r="C110" s="94"/>
      <c r="D110" s="96">
        <v>1512</v>
      </c>
      <c r="E110" s="323" t="s">
        <v>195</v>
      </c>
      <c r="F110" s="323"/>
      <c r="G110" s="323"/>
      <c r="H110" s="324"/>
    </row>
    <row r="111" spans="1:8" ht="14.25" customHeight="1">
      <c r="A111" s="90" t="s">
        <v>248</v>
      </c>
      <c r="B111" s="99">
        <v>6</v>
      </c>
      <c r="C111" s="94"/>
      <c r="D111" s="96">
        <v>1520</v>
      </c>
      <c r="E111" s="323" t="s">
        <v>196</v>
      </c>
      <c r="F111" s="323"/>
      <c r="G111" s="323"/>
      <c r="H111" s="324"/>
    </row>
    <row r="112" spans="1:8" ht="14.25" customHeight="1">
      <c r="A112" s="90" t="s">
        <v>249</v>
      </c>
      <c r="B112" s="99">
        <v>2</v>
      </c>
      <c r="C112" s="94"/>
      <c r="D112" s="96">
        <v>1610</v>
      </c>
      <c r="E112" s="323" t="s">
        <v>197</v>
      </c>
      <c r="F112" s="323"/>
      <c r="G112" s="323"/>
      <c r="H112" s="324"/>
    </row>
    <row r="113" spans="1:8" ht="14.25" customHeight="1">
      <c r="A113" s="90" t="s">
        <v>250</v>
      </c>
      <c r="B113" s="99">
        <v>14</v>
      </c>
      <c r="C113" s="94"/>
      <c r="D113" s="96">
        <v>1621</v>
      </c>
      <c r="E113" s="323" t="s">
        <v>198</v>
      </c>
      <c r="F113" s="323"/>
      <c r="G113" s="323"/>
      <c r="H113" s="324"/>
    </row>
    <row r="114" spans="1:8" ht="14.25" customHeight="1">
      <c r="A114" s="90" t="s">
        <v>251</v>
      </c>
      <c r="B114" s="99">
        <v>14</v>
      </c>
      <c r="C114" s="94"/>
      <c r="D114" s="96">
        <v>1622</v>
      </c>
      <c r="E114" s="323" t="s">
        <v>199</v>
      </c>
      <c r="F114" s="323"/>
      <c r="G114" s="323"/>
      <c r="H114" s="324"/>
    </row>
    <row r="115" spans="1:8" ht="14.25" customHeight="1">
      <c r="A115" s="90" t="s">
        <v>252</v>
      </c>
      <c r="B115" s="99">
        <v>15</v>
      </c>
      <c r="C115" s="94"/>
      <c r="D115" s="96">
        <v>1623</v>
      </c>
      <c r="E115" s="323" t="s">
        <v>200</v>
      </c>
      <c r="F115" s="323"/>
      <c r="G115" s="323"/>
      <c r="H115" s="324"/>
    </row>
    <row r="116" spans="1:8" ht="14.25" customHeight="1">
      <c r="A116" s="90" t="s">
        <v>253</v>
      </c>
      <c r="B116" s="99">
        <v>1</v>
      </c>
      <c r="C116" s="94"/>
      <c r="D116" s="96">
        <v>1624</v>
      </c>
      <c r="E116" s="323" t="s">
        <v>2038</v>
      </c>
      <c r="F116" s="323"/>
      <c r="G116" s="323"/>
      <c r="H116" s="324"/>
    </row>
    <row r="117" spans="1:8" ht="14.25" customHeight="1">
      <c r="A117" s="90" t="s">
        <v>254</v>
      </c>
      <c r="B117" s="99">
        <v>18</v>
      </c>
      <c r="C117" s="94"/>
      <c r="D117" s="96">
        <v>1629</v>
      </c>
      <c r="E117" s="332" t="s">
        <v>201</v>
      </c>
      <c r="F117" s="333"/>
      <c r="G117" s="333"/>
      <c r="H117" s="334"/>
    </row>
    <row r="118" spans="1:8" ht="14.25" customHeight="1">
      <c r="A118" s="90" t="s">
        <v>255</v>
      </c>
      <c r="B118" s="99">
        <v>6</v>
      </c>
      <c r="C118" s="94"/>
      <c r="D118" s="96">
        <v>1711</v>
      </c>
      <c r="E118" s="323" t="s">
        <v>2056</v>
      </c>
      <c r="F118" s="323"/>
      <c r="G118" s="323"/>
      <c r="H118" s="324"/>
    </row>
    <row r="119" spans="1:8" ht="14.25" customHeight="1">
      <c r="A119" s="90" t="s">
        <v>256</v>
      </c>
      <c r="B119" s="99">
        <v>14</v>
      </c>
      <c r="C119" s="94"/>
      <c r="D119" s="96">
        <v>1712</v>
      </c>
      <c r="E119" s="323" t="s">
        <v>2057</v>
      </c>
      <c r="F119" s="323"/>
      <c r="G119" s="323"/>
      <c r="H119" s="324"/>
    </row>
    <row r="120" spans="1:8" ht="14.25" customHeight="1">
      <c r="A120" s="90" t="s">
        <v>257</v>
      </c>
      <c r="B120" s="99">
        <v>18</v>
      </c>
      <c r="C120" s="94"/>
      <c r="D120" s="96">
        <v>1721</v>
      </c>
      <c r="E120" s="323" t="s">
        <v>202</v>
      </c>
      <c r="F120" s="323"/>
      <c r="G120" s="323"/>
      <c r="H120" s="324"/>
    </row>
    <row r="121" spans="1:8" ht="14.25" customHeight="1">
      <c r="A121" s="90" t="s">
        <v>258</v>
      </c>
      <c r="B121" s="99">
        <v>8</v>
      </c>
      <c r="C121" s="94"/>
      <c r="D121" s="96">
        <v>1722</v>
      </c>
      <c r="E121" s="323" t="s">
        <v>203</v>
      </c>
      <c r="F121" s="323"/>
      <c r="G121" s="323"/>
      <c r="H121" s="324"/>
    </row>
    <row r="122" spans="1:8" ht="14.25" customHeight="1">
      <c r="A122" s="90" t="s">
        <v>259</v>
      </c>
      <c r="B122" s="99">
        <v>13</v>
      </c>
      <c r="C122" s="94"/>
      <c r="D122" s="96">
        <v>1723</v>
      </c>
      <c r="E122" s="323" t="s">
        <v>2058</v>
      </c>
      <c r="F122" s="323"/>
      <c r="G122" s="323"/>
      <c r="H122" s="324"/>
    </row>
    <row r="123" spans="1:8" ht="14.25" customHeight="1">
      <c r="A123" s="90" t="s">
        <v>260</v>
      </c>
      <c r="B123" s="99">
        <v>12</v>
      </c>
      <c r="C123" s="94"/>
      <c r="D123" s="96">
        <v>1724</v>
      </c>
      <c r="E123" s="323" t="s">
        <v>2059</v>
      </c>
      <c r="F123" s="323"/>
      <c r="G123" s="323"/>
      <c r="H123" s="324"/>
    </row>
    <row r="124" spans="1:8" ht="14.25" customHeight="1">
      <c r="A124" s="90" t="s">
        <v>261</v>
      </c>
      <c r="B124" s="99">
        <v>7</v>
      </c>
      <c r="C124" s="94"/>
      <c r="D124" s="96">
        <v>1729</v>
      </c>
      <c r="E124" s="323" t="s">
        <v>204</v>
      </c>
      <c r="F124" s="323"/>
      <c r="G124" s="323"/>
      <c r="H124" s="324"/>
    </row>
    <row r="125" spans="1:8" ht="14.25" customHeight="1">
      <c r="A125" s="90" t="s">
        <v>262</v>
      </c>
      <c r="B125" s="99">
        <v>4</v>
      </c>
      <c r="C125" s="94"/>
      <c r="D125" s="96">
        <v>1811</v>
      </c>
      <c r="E125" s="323" t="s">
        <v>2062</v>
      </c>
      <c r="F125" s="323"/>
      <c r="G125" s="323"/>
      <c r="H125" s="324"/>
    </row>
    <row r="126" spans="1:8" ht="14.25" customHeight="1">
      <c r="A126" s="90" t="s">
        <v>263</v>
      </c>
      <c r="B126" s="99">
        <v>3</v>
      </c>
      <c r="C126" s="94"/>
      <c r="D126" s="96">
        <v>1812</v>
      </c>
      <c r="E126" s="323" t="s">
        <v>205</v>
      </c>
      <c r="F126" s="323"/>
      <c r="G126" s="323"/>
      <c r="H126" s="324"/>
    </row>
    <row r="127" spans="1:8" ht="14.25" customHeight="1">
      <c r="A127" s="90" t="s">
        <v>264</v>
      </c>
      <c r="B127" s="99">
        <v>6</v>
      </c>
      <c r="C127" s="94"/>
      <c r="D127" s="96">
        <v>1813</v>
      </c>
      <c r="E127" s="323" t="s">
        <v>206</v>
      </c>
      <c r="F127" s="323"/>
      <c r="G127" s="323"/>
      <c r="H127" s="324"/>
    </row>
    <row r="128" spans="1:8" ht="14.25" customHeight="1">
      <c r="A128" s="90" t="s">
        <v>265</v>
      </c>
      <c r="B128" s="99">
        <v>20</v>
      </c>
      <c r="C128" s="94"/>
      <c r="D128" s="96">
        <v>1814</v>
      </c>
      <c r="E128" s="323" t="s">
        <v>207</v>
      </c>
      <c r="F128" s="323"/>
      <c r="G128" s="323"/>
      <c r="H128" s="324"/>
    </row>
    <row r="129" spans="1:8" ht="14.25" customHeight="1">
      <c r="A129" s="90" t="s">
        <v>266</v>
      </c>
      <c r="B129" s="99">
        <v>14</v>
      </c>
      <c r="C129" s="94"/>
      <c r="D129" s="96">
        <v>1820</v>
      </c>
      <c r="E129" s="323" t="s">
        <v>208</v>
      </c>
      <c r="F129" s="323"/>
      <c r="G129" s="323"/>
      <c r="H129" s="324"/>
    </row>
    <row r="130" spans="1:8" ht="14.25" customHeight="1">
      <c r="A130" s="90" t="s">
        <v>267</v>
      </c>
      <c r="B130" s="99">
        <v>6</v>
      </c>
      <c r="C130" s="94"/>
      <c r="D130" s="96">
        <v>1910</v>
      </c>
      <c r="E130" s="323" t="s">
        <v>2063</v>
      </c>
      <c r="F130" s="323"/>
      <c r="G130" s="323"/>
      <c r="H130" s="324"/>
    </row>
    <row r="131" spans="1:8" ht="14.25" customHeight="1">
      <c r="A131" s="90" t="s">
        <v>268</v>
      </c>
      <c r="B131" s="99">
        <v>2</v>
      </c>
      <c r="C131" s="94"/>
      <c r="D131" s="96">
        <v>1920</v>
      </c>
      <c r="E131" s="323" t="s">
        <v>209</v>
      </c>
      <c r="F131" s="323"/>
      <c r="G131" s="323"/>
      <c r="H131" s="324"/>
    </row>
    <row r="132" spans="1:8" ht="14.25" customHeight="1">
      <c r="A132" s="90" t="s">
        <v>269</v>
      </c>
      <c r="B132" s="99">
        <v>12</v>
      </c>
      <c r="C132" s="94"/>
      <c r="D132" s="96">
        <v>2011</v>
      </c>
      <c r="E132" s="323" t="s">
        <v>2064</v>
      </c>
      <c r="F132" s="323"/>
      <c r="G132" s="323"/>
      <c r="H132" s="324"/>
    </row>
    <row r="133" spans="1:8" ht="14.25" customHeight="1">
      <c r="A133" s="90" t="s">
        <v>270</v>
      </c>
      <c r="B133" s="99">
        <v>12</v>
      </c>
      <c r="C133" s="94"/>
      <c r="D133" s="96">
        <v>2012</v>
      </c>
      <c r="E133" s="323" t="s">
        <v>2065</v>
      </c>
      <c r="F133" s="323"/>
      <c r="G133" s="323"/>
      <c r="H133" s="324"/>
    </row>
    <row r="134" spans="1:8" ht="14.25" customHeight="1">
      <c r="A134" s="90" t="s">
        <v>271</v>
      </c>
      <c r="B134" s="99">
        <v>5</v>
      </c>
      <c r="C134" s="94"/>
      <c r="D134" s="96">
        <v>2013</v>
      </c>
      <c r="E134" s="323" t="s">
        <v>210</v>
      </c>
      <c r="F134" s="323"/>
      <c r="G134" s="323"/>
      <c r="H134" s="324"/>
    </row>
    <row r="135" spans="1:8" ht="14.25" customHeight="1">
      <c r="A135" s="90" t="s">
        <v>272</v>
      </c>
      <c r="B135" s="99">
        <v>20</v>
      </c>
      <c r="C135" s="94"/>
      <c r="D135" s="96">
        <v>2014</v>
      </c>
      <c r="E135" s="323" t="s">
        <v>211</v>
      </c>
      <c r="F135" s="323"/>
      <c r="G135" s="323"/>
      <c r="H135" s="324"/>
    </row>
    <row r="136" spans="1:8" ht="14.25" customHeight="1">
      <c r="A136" s="90" t="s">
        <v>273</v>
      </c>
      <c r="B136" s="99">
        <v>9</v>
      </c>
      <c r="C136" s="94"/>
      <c r="D136" s="96">
        <v>2015</v>
      </c>
      <c r="E136" s="323" t="s">
        <v>212</v>
      </c>
      <c r="F136" s="323"/>
      <c r="G136" s="323"/>
      <c r="H136" s="324"/>
    </row>
    <row r="137" spans="1:8" ht="14.25" customHeight="1">
      <c r="A137" s="90" t="s">
        <v>274</v>
      </c>
      <c r="B137" s="99">
        <v>13</v>
      </c>
      <c r="C137" s="94"/>
      <c r="D137" s="96">
        <v>2016</v>
      </c>
      <c r="E137" s="323" t="s">
        <v>213</v>
      </c>
      <c r="F137" s="323"/>
      <c r="G137" s="323"/>
      <c r="H137" s="324"/>
    </row>
    <row r="138" spans="1:8" ht="14.25" customHeight="1">
      <c r="A138" s="90" t="s">
        <v>275</v>
      </c>
      <c r="B138" s="99">
        <v>18</v>
      </c>
      <c r="C138" s="94"/>
      <c r="D138" s="96">
        <v>2017</v>
      </c>
      <c r="E138" s="323" t="s">
        <v>214</v>
      </c>
      <c r="F138" s="323"/>
      <c r="G138" s="323"/>
      <c r="H138" s="324"/>
    </row>
    <row r="139" spans="1:8" ht="14.25" customHeight="1">
      <c r="A139" s="90" t="s">
        <v>276</v>
      </c>
      <c r="B139" s="99">
        <v>17</v>
      </c>
      <c r="C139" s="94"/>
      <c r="D139" s="96">
        <v>2020</v>
      </c>
      <c r="E139" s="323" t="s">
        <v>215</v>
      </c>
      <c r="F139" s="323"/>
      <c r="G139" s="323"/>
      <c r="H139" s="324"/>
    </row>
    <row r="140" spans="1:8" ht="14.25" customHeight="1">
      <c r="A140" s="90" t="s">
        <v>277</v>
      </c>
      <c r="B140" s="99">
        <v>1</v>
      </c>
      <c r="C140" s="94"/>
      <c r="D140" s="96">
        <v>2030</v>
      </c>
      <c r="E140" s="323" t="s">
        <v>216</v>
      </c>
      <c r="F140" s="323"/>
      <c r="G140" s="323"/>
      <c r="H140" s="324"/>
    </row>
    <row r="141" spans="1:8" ht="14.25" customHeight="1">
      <c r="A141" s="90" t="s">
        <v>278</v>
      </c>
      <c r="B141" s="99">
        <v>10</v>
      </c>
      <c r="C141" s="94"/>
      <c r="D141" s="96">
        <v>2041</v>
      </c>
      <c r="E141" s="323" t="s">
        <v>217</v>
      </c>
      <c r="F141" s="323"/>
      <c r="G141" s="323"/>
      <c r="H141" s="324"/>
    </row>
    <row r="142" spans="1:8" ht="14.25" customHeight="1">
      <c r="A142" s="90" t="s">
        <v>279</v>
      </c>
      <c r="B142" s="99">
        <v>16</v>
      </c>
      <c r="C142" s="94"/>
      <c r="D142" s="96">
        <v>2042</v>
      </c>
      <c r="E142" s="323" t="s">
        <v>218</v>
      </c>
      <c r="F142" s="323"/>
      <c r="G142" s="323"/>
      <c r="H142" s="324"/>
    </row>
    <row r="143" spans="1:8" ht="14.25" customHeight="1">
      <c r="A143" s="90" t="s">
        <v>280</v>
      </c>
      <c r="B143" s="99">
        <v>18</v>
      </c>
      <c r="C143" s="94"/>
      <c r="D143" s="96">
        <v>2051</v>
      </c>
      <c r="E143" s="323" t="s">
        <v>44</v>
      </c>
      <c r="F143" s="323"/>
      <c r="G143" s="323"/>
      <c r="H143" s="324"/>
    </row>
    <row r="144" spans="1:8" ht="14.25" customHeight="1">
      <c r="A144" s="90" t="s">
        <v>281</v>
      </c>
      <c r="B144" s="99">
        <v>7</v>
      </c>
      <c r="C144" s="94"/>
      <c r="D144" s="96">
        <v>2052</v>
      </c>
      <c r="E144" s="323" t="s">
        <v>219</v>
      </c>
      <c r="F144" s="323"/>
      <c r="G144" s="323"/>
      <c r="H144" s="324"/>
    </row>
    <row r="145" spans="1:8" ht="14.25" customHeight="1">
      <c r="A145" s="90" t="s">
        <v>282</v>
      </c>
      <c r="B145" s="99">
        <v>12</v>
      </c>
      <c r="C145" s="94"/>
      <c r="D145" s="96">
        <v>2053</v>
      </c>
      <c r="E145" s="323" t="s">
        <v>45</v>
      </c>
      <c r="F145" s="323"/>
      <c r="G145" s="323"/>
      <c r="H145" s="324"/>
    </row>
    <row r="146" spans="1:8" ht="14.25" customHeight="1">
      <c r="A146" s="90" t="s">
        <v>283</v>
      </c>
      <c r="B146" s="99">
        <v>16</v>
      </c>
      <c r="C146" s="94"/>
      <c r="D146" s="96">
        <v>2059</v>
      </c>
      <c r="E146" s="323" t="s">
        <v>220</v>
      </c>
      <c r="F146" s="323"/>
      <c r="G146" s="323"/>
      <c r="H146" s="324"/>
    </row>
    <row r="147" spans="1:8" ht="14.25" customHeight="1">
      <c r="A147" s="90" t="s">
        <v>284</v>
      </c>
      <c r="B147" s="99">
        <v>3</v>
      </c>
      <c r="C147" s="94"/>
      <c r="D147" s="96">
        <v>2060</v>
      </c>
      <c r="E147" s="323" t="s">
        <v>221</v>
      </c>
      <c r="F147" s="323"/>
      <c r="G147" s="323"/>
      <c r="H147" s="324"/>
    </row>
    <row r="148" spans="1:8" ht="14.25" customHeight="1">
      <c r="A148" s="90" t="s">
        <v>285</v>
      </c>
      <c r="B148" s="99">
        <v>7</v>
      </c>
      <c r="C148" s="94"/>
      <c r="D148" s="96">
        <v>2110</v>
      </c>
      <c r="E148" s="323" t="s">
        <v>222</v>
      </c>
      <c r="F148" s="323"/>
      <c r="G148" s="323"/>
      <c r="H148" s="324"/>
    </row>
    <row r="149" spans="1:8" ht="14.25" customHeight="1">
      <c r="A149" s="90" t="s">
        <v>286</v>
      </c>
      <c r="B149" s="99">
        <v>6</v>
      </c>
      <c r="C149" s="94"/>
      <c r="D149" s="96">
        <v>2120</v>
      </c>
      <c r="E149" s="323" t="s">
        <v>43</v>
      </c>
      <c r="F149" s="323"/>
      <c r="G149" s="323"/>
      <c r="H149" s="324"/>
    </row>
    <row r="150" spans="1:8" ht="14.25" customHeight="1">
      <c r="A150" s="90" t="s">
        <v>287</v>
      </c>
      <c r="B150" s="99">
        <v>2</v>
      </c>
      <c r="C150" s="94"/>
      <c r="D150" s="96">
        <v>2211</v>
      </c>
      <c r="E150" s="323" t="s">
        <v>223</v>
      </c>
      <c r="F150" s="323"/>
      <c r="G150" s="323"/>
      <c r="H150" s="324"/>
    </row>
    <row r="151" spans="1:8" ht="14.25" customHeight="1">
      <c r="A151" s="90" t="s">
        <v>288</v>
      </c>
      <c r="B151" s="99">
        <v>17</v>
      </c>
      <c r="C151" s="94"/>
      <c r="D151" s="96">
        <v>2219</v>
      </c>
      <c r="E151" s="323" t="s">
        <v>46</v>
      </c>
      <c r="F151" s="323"/>
      <c r="G151" s="323"/>
      <c r="H151" s="324"/>
    </row>
    <row r="152" spans="1:8" ht="14.25" customHeight="1">
      <c r="A152" s="90" t="s">
        <v>289</v>
      </c>
      <c r="B152" s="99">
        <v>3</v>
      </c>
      <c r="C152" s="94"/>
      <c r="D152" s="96">
        <v>2221</v>
      </c>
      <c r="E152" s="323" t="s">
        <v>224</v>
      </c>
      <c r="F152" s="323"/>
      <c r="G152" s="323"/>
      <c r="H152" s="324"/>
    </row>
    <row r="153" spans="1:8" ht="14.25" customHeight="1">
      <c r="A153" s="90" t="s">
        <v>290</v>
      </c>
      <c r="B153" s="99">
        <v>3</v>
      </c>
      <c r="C153" s="94"/>
      <c r="D153" s="96">
        <v>2222</v>
      </c>
      <c r="E153" s="323" t="s">
        <v>47</v>
      </c>
      <c r="F153" s="323"/>
      <c r="G153" s="323"/>
      <c r="H153" s="324"/>
    </row>
    <row r="154" spans="1:8" ht="14.25" customHeight="1">
      <c r="A154" s="90" t="s">
        <v>291</v>
      </c>
      <c r="B154" s="99">
        <v>2</v>
      </c>
      <c r="C154" s="94"/>
      <c r="D154" s="96">
        <v>2223</v>
      </c>
      <c r="E154" s="323" t="s">
        <v>225</v>
      </c>
      <c r="F154" s="323"/>
      <c r="G154" s="323"/>
      <c r="H154" s="324"/>
    </row>
    <row r="155" spans="1:8" ht="14.25" customHeight="1">
      <c r="A155" s="90" t="s">
        <v>292</v>
      </c>
      <c r="B155" s="99">
        <v>17</v>
      </c>
      <c r="C155" s="94"/>
      <c r="D155" s="96">
        <v>2229</v>
      </c>
      <c r="E155" s="323" t="s">
        <v>226</v>
      </c>
      <c r="F155" s="323"/>
      <c r="G155" s="323"/>
      <c r="H155" s="324"/>
    </row>
    <row r="156" spans="1:8" ht="14.25" customHeight="1">
      <c r="A156" s="90" t="s">
        <v>293</v>
      </c>
      <c r="B156" s="99">
        <v>16</v>
      </c>
      <c r="C156" s="94"/>
      <c r="D156" s="96">
        <v>2311</v>
      </c>
      <c r="E156" s="323" t="s">
        <v>48</v>
      </c>
      <c r="F156" s="323"/>
      <c r="G156" s="323"/>
      <c r="H156" s="324"/>
    </row>
    <row r="157" spans="1:8" ht="14.25" customHeight="1">
      <c r="A157" s="90" t="s">
        <v>294</v>
      </c>
      <c r="B157" s="99">
        <v>17</v>
      </c>
      <c r="C157" s="94"/>
      <c r="D157" s="96">
        <v>2312</v>
      </c>
      <c r="E157" s="323" t="s">
        <v>49</v>
      </c>
      <c r="F157" s="323"/>
      <c r="G157" s="323"/>
      <c r="H157" s="324"/>
    </row>
    <row r="158" spans="1:8" ht="14.25" customHeight="1">
      <c r="A158" s="90" t="s">
        <v>295</v>
      </c>
      <c r="B158" s="99">
        <v>5</v>
      </c>
      <c r="C158" s="94"/>
      <c r="D158" s="96">
        <v>2313</v>
      </c>
      <c r="E158" s="323" t="s">
        <v>50</v>
      </c>
      <c r="F158" s="323"/>
      <c r="G158" s="323"/>
      <c r="H158" s="324"/>
    </row>
    <row r="159" spans="1:8" ht="14.25" customHeight="1">
      <c r="A159" s="90" t="s">
        <v>296</v>
      </c>
      <c r="B159" s="99">
        <v>1</v>
      </c>
      <c r="C159" s="94"/>
      <c r="D159" s="96">
        <v>2314</v>
      </c>
      <c r="E159" s="323" t="s">
        <v>51</v>
      </c>
      <c r="F159" s="323"/>
      <c r="G159" s="323"/>
      <c r="H159" s="324"/>
    </row>
    <row r="160" spans="1:8" ht="14.25" customHeight="1">
      <c r="A160" s="90" t="s">
        <v>297</v>
      </c>
      <c r="B160" s="99">
        <v>16</v>
      </c>
      <c r="C160" s="94"/>
      <c r="D160" s="96">
        <v>2319</v>
      </c>
      <c r="E160" s="323" t="s">
        <v>227</v>
      </c>
      <c r="F160" s="323"/>
      <c r="G160" s="323"/>
      <c r="H160" s="324"/>
    </row>
    <row r="161" spans="1:8" ht="14.25" customHeight="1">
      <c r="A161" s="90" t="s">
        <v>298</v>
      </c>
      <c r="B161" s="99">
        <v>7</v>
      </c>
      <c r="C161" s="94"/>
      <c r="D161" s="96">
        <v>2320</v>
      </c>
      <c r="E161" s="323" t="s">
        <v>228</v>
      </c>
      <c r="F161" s="323"/>
      <c r="G161" s="323"/>
      <c r="H161" s="324"/>
    </row>
    <row r="162" spans="1:8" ht="14.25" customHeight="1">
      <c r="A162" s="90" t="s">
        <v>299</v>
      </c>
      <c r="B162" s="99">
        <v>14</v>
      </c>
      <c r="C162" s="94"/>
      <c r="D162" s="96">
        <v>2331</v>
      </c>
      <c r="E162" s="323" t="s">
        <v>52</v>
      </c>
      <c r="F162" s="323"/>
      <c r="G162" s="323"/>
      <c r="H162" s="324"/>
    </row>
    <row r="163" spans="1:8" ht="14.25" customHeight="1">
      <c r="A163" s="90" t="s">
        <v>300</v>
      </c>
      <c r="B163" s="99">
        <v>1</v>
      </c>
      <c r="C163" s="94"/>
      <c r="D163" s="96">
        <v>2332</v>
      </c>
      <c r="E163" s="323" t="s">
        <v>229</v>
      </c>
      <c r="F163" s="323"/>
      <c r="G163" s="323"/>
      <c r="H163" s="324"/>
    </row>
    <row r="164" spans="1:8" ht="14.25" customHeight="1">
      <c r="A164" s="90" t="s">
        <v>301</v>
      </c>
      <c r="B164" s="99">
        <v>11</v>
      </c>
      <c r="C164" s="94"/>
      <c r="D164" s="96">
        <v>2341</v>
      </c>
      <c r="E164" s="323" t="s">
        <v>230</v>
      </c>
      <c r="F164" s="323"/>
      <c r="G164" s="323"/>
      <c r="H164" s="324"/>
    </row>
    <row r="165" spans="1:8" ht="14.25" customHeight="1">
      <c r="A165" s="90" t="s">
        <v>302</v>
      </c>
      <c r="B165" s="99">
        <v>5</v>
      </c>
      <c r="C165" s="94"/>
      <c r="D165" s="96">
        <v>2342</v>
      </c>
      <c r="E165" s="323" t="s">
        <v>231</v>
      </c>
      <c r="F165" s="323"/>
      <c r="G165" s="323"/>
      <c r="H165" s="324"/>
    </row>
    <row r="166" spans="1:8" ht="14.25" customHeight="1">
      <c r="A166" s="90" t="s">
        <v>303</v>
      </c>
      <c r="B166" s="99">
        <v>19</v>
      </c>
      <c r="C166" s="94"/>
      <c r="D166" s="96">
        <v>2343</v>
      </c>
      <c r="E166" s="323" t="s">
        <v>232</v>
      </c>
      <c r="F166" s="323"/>
      <c r="G166" s="323"/>
      <c r="H166" s="324"/>
    </row>
    <row r="167" spans="1:8" ht="14.25" customHeight="1">
      <c r="A167" s="90" t="s">
        <v>304</v>
      </c>
      <c r="B167" s="99">
        <v>16</v>
      </c>
      <c r="C167" s="94"/>
      <c r="D167" s="96">
        <v>2344</v>
      </c>
      <c r="E167" s="323" t="s">
        <v>233</v>
      </c>
      <c r="F167" s="323"/>
      <c r="G167" s="323"/>
      <c r="H167" s="324"/>
    </row>
    <row r="168" spans="1:8" ht="14.25" customHeight="1">
      <c r="A168" s="90" t="s">
        <v>305</v>
      </c>
      <c r="B168" s="99">
        <v>13</v>
      </c>
      <c r="C168" s="94"/>
      <c r="D168" s="96">
        <v>2349</v>
      </c>
      <c r="E168" s="323" t="s">
        <v>234</v>
      </c>
      <c r="F168" s="323"/>
      <c r="G168" s="323"/>
      <c r="H168" s="324"/>
    </row>
    <row r="169" spans="1:8" ht="14.25" customHeight="1">
      <c r="A169" s="90" t="s">
        <v>306</v>
      </c>
      <c r="B169" s="99">
        <v>3</v>
      </c>
      <c r="C169" s="94"/>
      <c r="D169" s="96">
        <v>2351</v>
      </c>
      <c r="E169" s="323" t="s">
        <v>53</v>
      </c>
      <c r="F169" s="323"/>
      <c r="G169" s="323"/>
      <c r="H169" s="324"/>
    </row>
    <row r="170" spans="1:8" ht="14.25" customHeight="1">
      <c r="A170" s="90" t="s">
        <v>307</v>
      </c>
      <c r="B170" s="99">
        <v>1</v>
      </c>
      <c r="C170" s="94"/>
      <c r="D170" s="96">
        <v>2352</v>
      </c>
      <c r="E170" s="323" t="s">
        <v>235</v>
      </c>
      <c r="F170" s="323"/>
      <c r="G170" s="323"/>
      <c r="H170" s="324"/>
    </row>
    <row r="171" spans="1:8" ht="14.25" customHeight="1">
      <c r="A171" s="90" t="s">
        <v>308</v>
      </c>
      <c r="B171" s="99">
        <v>8</v>
      </c>
      <c r="C171" s="94"/>
      <c r="D171" s="96">
        <v>2361</v>
      </c>
      <c r="E171" s="323" t="s">
        <v>236</v>
      </c>
      <c r="F171" s="323"/>
      <c r="G171" s="323"/>
      <c r="H171" s="324"/>
    </row>
    <row r="172" spans="1:8" ht="14.25" customHeight="1">
      <c r="A172" s="90" t="s">
        <v>309</v>
      </c>
      <c r="B172" s="99">
        <v>17</v>
      </c>
      <c r="C172" s="94"/>
      <c r="D172" s="96">
        <v>2362</v>
      </c>
      <c r="E172" s="323" t="s">
        <v>237</v>
      </c>
      <c r="F172" s="323"/>
      <c r="G172" s="323"/>
      <c r="H172" s="324"/>
    </row>
    <row r="173" spans="1:8" ht="14.25" customHeight="1">
      <c r="A173" s="90" t="s">
        <v>310</v>
      </c>
      <c r="B173" s="99">
        <v>2</v>
      </c>
      <c r="C173" s="94"/>
      <c r="D173" s="96">
        <v>2363</v>
      </c>
      <c r="E173" s="323" t="s">
        <v>54</v>
      </c>
      <c r="F173" s="323"/>
      <c r="G173" s="323"/>
      <c r="H173" s="324"/>
    </row>
    <row r="174" spans="1:8" ht="14.25" customHeight="1">
      <c r="A174" s="90" t="s">
        <v>311</v>
      </c>
      <c r="B174" s="99">
        <v>4</v>
      </c>
      <c r="C174" s="94"/>
      <c r="D174" s="96">
        <v>2364</v>
      </c>
      <c r="E174" s="323" t="s">
        <v>55</v>
      </c>
      <c r="F174" s="323"/>
      <c r="G174" s="323"/>
      <c r="H174" s="324"/>
    </row>
    <row r="175" spans="1:8" ht="14.25" customHeight="1">
      <c r="A175" s="90" t="s">
        <v>312</v>
      </c>
      <c r="B175" s="99">
        <v>13</v>
      </c>
      <c r="C175" s="94"/>
      <c r="D175" s="96">
        <v>2365</v>
      </c>
      <c r="E175" s="323" t="s">
        <v>56</v>
      </c>
      <c r="F175" s="323"/>
      <c r="G175" s="323"/>
      <c r="H175" s="324"/>
    </row>
    <row r="176" spans="1:8" ht="14.25" customHeight="1">
      <c r="A176" s="90" t="s">
        <v>313</v>
      </c>
      <c r="B176" s="99">
        <v>6</v>
      </c>
      <c r="C176" s="94"/>
      <c r="D176" s="96">
        <v>2369</v>
      </c>
      <c r="E176" s="323" t="s">
        <v>1414</v>
      </c>
      <c r="F176" s="323"/>
      <c r="G176" s="323"/>
      <c r="H176" s="324"/>
    </row>
    <row r="177" spans="1:8" ht="14.25" customHeight="1">
      <c r="A177" s="90" t="s">
        <v>314</v>
      </c>
      <c r="B177" s="99">
        <v>6</v>
      </c>
      <c r="C177" s="94"/>
      <c r="D177" s="96">
        <v>2370</v>
      </c>
      <c r="E177" s="323" t="s">
        <v>1415</v>
      </c>
      <c r="F177" s="323"/>
      <c r="G177" s="323"/>
      <c r="H177" s="324"/>
    </row>
    <row r="178" spans="1:8" ht="14.25" customHeight="1">
      <c r="A178" s="90" t="s">
        <v>315</v>
      </c>
      <c r="B178" s="99">
        <v>4</v>
      </c>
      <c r="C178" s="94"/>
      <c r="D178" s="96">
        <v>2391</v>
      </c>
      <c r="E178" s="323" t="s">
        <v>57</v>
      </c>
      <c r="F178" s="323"/>
      <c r="G178" s="323"/>
      <c r="H178" s="324"/>
    </row>
    <row r="179" spans="1:8" ht="14.25" customHeight="1">
      <c r="A179" s="90" t="s">
        <v>316</v>
      </c>
      <c r="B179" s="99">
        <v>18</v>
      </c>
      <c r="C179" s="94"/>
      <c r="D179" s="96">
        <v>2399</v>
      </c>
      <c r="E179" s="323" t="s">
        <v>1416</v>
      </c>
      <c r="F179" s="323"/>
      <c r="G179" s="323"/>
      <c r="H179" s="324"/>
    </row>
    <row r="180" spans="1:8" ht="14.25" customHeight="1">
      <c r="A180" s="90" t="s">
        <v>317</v>
      </c>
      <c r="B180" s="99">
        <v>7</v>
      </c>
      <c r="C180" s="94"/>
      <c r="D180" s="96">
        <v>2410</v>
      </c>
      <c r="E180" s="323" t="s">
        <v>1417</v>
      </c>
      <c r="F180" s="323"/>
      <c r="G180" s="323"/>
      <c r="H180" s="324"/>
    </row>
    <row r="181" spans="1:8" ht="14.25" customHeight="1">
      <c r="A181" s="90" t="s">
        <v>318</v>
      </c>
      <c r="B181" s="99">
        <v>11</v>
      </c>
      <c r="C181" s="94"/>
      <c r="D181" s="96">
        <v>2420</v>
      </c>
      <c r="E181" s="323" t="s">
        <v>1418</v>
      </c>
      <c r="F181" s="323"/>
      <c r="G181" s="323"/>
      <c r="H181" s="324"/>
    </row>
    <row r="182" spans="1:8" ht="14.25" customHeight="1">
      <c r="A182" s="90" t="s">
        <v>319</v>
      </c>
      <c r="B182" s="99">
        <v>9</v>
      </c>
      <c r="C182" s="94"/>
      <c r="D182" s="96">
        <v>2431</v>
      </c>
      <c r="E182" s="323" t="s">
        <v>761</v>
      </c>
      <c r="F182" s="323"/>
      <c r="G182" s="323"/>
      <c r="H182" s="324"/>
    </row>
    <row r="183" spans="1:8" ht="14.25" customHeight="1">
      <c r="A183" s="90" t="s">
        <v>320</v>
      </c>
      <c r="B183" s="99">
        <v>4</v>
      </c>
      <c r="C183" s="94"/>
      <c r="D183" s="96">
        <v>2432</v>
      </c>
      <c r="E183" s="323" t="s">
        <v>762</v>
      </c>
      <c r="F183" s="323"/>
      <c r="G183" s="323"/>
      <c r="H183" s="324"/>
    </row>
    <row r="184" spans="1:8" ht="14.25" customHeight="1">
      <c r="A184" s="90" t="s">
        <v>321</v>
      </c>
      <c r="B184" s="99">
        <v>18</v>
      </c>
      <c r="C184" s="94"/>
      <c r="D184" s="96">
        <v>2433</v>
      </c>
      <c r="E184" s="323" t="s">
        <v>763</v>
      </c>
      <c r="F184" s="323"/>
      <c r="G184" s="323"/>
      <c r="H184" s="324"/>
    </row>
    <row r="185" spans="1:8" ht="14.25" customHeight="1">
      <c r="A185" s="90" t="s">
        <v>322</v>
      </c>
      <c r="B185" s="99">
        <v>8</v>
      </c>
      <c r="C185" s="94"/>
      <c r="D185" s="96">
        <v>2434</v>
      </c>
      <c r="E185" s="323" t="s">
        <v>764</v>
      </c>
      <c r="F185" s="323"/>
      <c r="G185" s="323"/>
      <c r="H185" s="324"/>
    </row>
    <row r="186" spans="1:8" ht="14.25" customHeight="1">
      <c r="A186" s="90" t="s">
        <v>323</v>
      </c>
      <c r="B186" s="99">
        <v>17</v>
      </c>
      <c r="C186" s="94"/>
      <c r="D186" s="96">
        <v>2441</v>
      </c>
      <c r="E186" s="323" t="s">
        <v>58</v>
      </c>
      <c r="F186" s="323"/>
      <c r="G186" s="323"/>
      <c r="H186" s="324"/>
    </row>
    <row r="187" spans="1:8" ht="14.25" customHeight="1">
      <c r="A187" s="90" t="s">
        <v>324</v>
      </c>
      <c r="B187" s="99">
        <v>18</v>
      </c>
      <c r="C187" s="94"/>
      <c r="D187" s="96">
        <v>2442</v>
      </c>
      <c r="E187" s="323" t="s">
        <v>59</v>
      </c>
      <c r="F187" s="323"/>
      <c r="G187" s="323"/>
      <c r="H187" s="324"/>
    </row>
    <row r="188" spans="1:8" ht="14.25" customHeight="1">
      <c r="A188" s="90" t="s">
        <v>325</v>
      </c>
      <c r="B188" s="99">
        <v>15</v>
      </c>
      <c r="C188" s="94"/>
      <c r="D188" s="96">
        <v>2443</v>
      </c>
      <c r="E188" s="323" t="s">
        <v>765</v>
      </c>
      <c r="F188" s="323"/>
      <c r="G188" s="323"/>
      <c r="H188" s="324"/>
    </row>
    <row r="189" spans="1:8" ht="14.25" customHeight="1">
      <c r="A189" s="90" t="s">
        <v>326</v>
      </c>
      <c r="B189" s="99">
        <v>15</v>
      </c>
      <c r="C189" s="94"/>
      <c r="D189" s="96">
        <v>2444</v>
      </c>
      <c r="E189" s="323" t="s">
        <v>60</v>
      </c>
      <c r="F189" s="323"/>
      <c r="G189" s="323"/>
      <c r="H189" s="324"/>
    </row>
    <row r="190" spans="1:8" ht="14.25" customHeight="1">
      <c r="A190" s="90" t="s">
        <v>327</v>
      </c>
      <c r="B190" s="99">
        <v>12</v>
      </c>
      <c r="C190" s="94"/>
      <c r="D190" s="96">
        <v>2445</v>
      </c>
      <c r="E190" s="323" t="s">
        <v>61</v>
      </c>
      <c r="F190" s="323"/>
      <c r="G190" s="323"/>
      <c r="H190" s="324"/>
    </row>
    <row r="191" spans="1:8" ht="14.25" customHeight="1">
      <c r="A191" s="90" t="s">
        <v>328</v>
      </c>
      <c r="B191" s="99">
        <v>8</v>
      </c>
      <c r="C191" s="94"/>
      <c r="D191" s="96">
        <v>2446</v>
      </c>
      <c r="E191" s="323" t="s">
        <v>766</v>
      </c>
      <c r="F191" s="323"/>
      <c r="G191" s="323"/>
      <c r="H191" s="324"/>
    </row>
    <row r="192" spans="1:8" ht="14.25" customHeight="1">
      <c r="A192" s="90" t="s">
        <v>329</v>
      </c>
      <c r="B192" s="99">
        <v>2</v>
      </c>
      <c r="C192" s="94"/>
      <c r="D192" s="96">
        <v>2451</v>
      </c>
      <c r="E192" s="323" t="s">
        <v>62</v>
      </c>
      <c r="F192" s="323"/>
      <c r="G192" s="323"/>
      <c r="H192" s="324"/>
    </row>
    <row r="193" spans="1:8" ht="14.25" customHeight="1">
      <c r="A193" s="90" t="s">
        <v>330</v>
      </c>
      <c r="B193" s="99">
        <v>5</v>
      </c>
      <c r="C193" s="94"/>
      <c r="D193" s="96">
        <v>2452</v>
      </c>
      <c r="E193" s="323" t="s">
        <v>63</v>
      </c>
      <c r="F193" s="323"/>
      <c r="G193" s="323"/>
      <c r="H193" s="324"/>
    </row>
    <row r="194" spans="1:8" ht="14.25" customHeight="1">
      <c r="A194" s="90" t="s">
        <v>331</v>
      </c>
      <c r="B194" s="99">
        <v>1</v>
      </c>
      <c r="C194" s="94"/>
      <c r="D194" s="96">
        <v>2453</v>
      </c>
      <c r="E194" s="323" t="s">
        <v>767</v>
      </c>
      <c r="F194" s="323"/>
      <c r="G194" s="323"/>
      <c r="H194" s="324"/>
    </row>
    <row r="195" spans="1:8" ht="14.25" customHeight="1">
      <c r="A195" s="90" t="s">
        <v>332</v>
      </c>
      <c r="B195" s="99">
        <v>17</v>
      </c>
      <c r="C195" s="94"/>
      <c r="D195" s="96">
        <v>2454</v>
      </c>
      <c r="E195" s="323" t="s">
        <v>768</v>
      </c>
      <c r="F195" s="323"/>
      <c r="G195" s="323"/>
      <c r="H195" s="324"/>
    </row>
    <row r="196" spans="1:8" ht="14.25" customHeight="1">
      <c r="A196" s="90" t="s">
        <v>333</v>
      </c>
      <c r="B196" s="99">
        <v>1</v>
      </c>
      <c r="C196" s="94"/>
      <c r="D196" s="96">
        <v>2511</v>
      </c>
      <c r="E196" s="323" t="s">
        <v>769</v>
      </c>
      <c r="F196" s="323"/>
      <c r="G196" s="323"/>
      <c r="H196" s="324"/>
    </row>
    <row r="197" spans="1:8" ht="14.25" customHeight="1">
      <c r="A197" s="90" t="s">
        <v>334</v>
      </c>
      <c r="B197" s="99">
        <v>6</v>
      </c>
      <c r="C197" s="94"/>
      <c r="D197" s="96">
        <v>2512</v>
      </c>
      <c r="E197" s="323" t="s">
        <v>770</v>
      </c>
      <c r="F197" s="323"/>
      <c r="G197" s="323"/>
      <c r="H197" s="324"/>
    </row>
    <row r="198" spans="1:8" ht="14.25" customHeight="1">
      <c r="A198" s="90" t="s">
        <v>335</v>
      </c>
      <c r="B198" s="99">
        <v>14</v>
      </c>
      <c r="C198" s="94"/>
      <c r="D198" s="96">
        <v>2521</v>
      </c>
      <c r="E198" s="323" t="s">
        <v>771</v>
      </c>
      <c r="F198" s="323"/>
      <c r="G198" s="323"/>
      <c r="H198" s="324"/>
    </row>
    <row r="199" spans="1:8" ht="14.25" customHeight="1">
      <c r="A199" s="90" t="s">
        <v>336</v>
      </c>
      <c r="B199" s="99">
        <v>15</v>
      </c>
      <c r="C199" s="94"/>
      <c r="D199" s="96">
        <v>2529</v>
      </c>
      <c r="E199" s="323" t="s">
        <v>772</v>
      </c>
      <c r="F199" s="323"/>
      <c r="G199" s="323"/>
      <c r="H199" s="324"/>
    </row>
    <row r="200" spans="1:8" ht="14.25" customHeight="1">
      <c r="A200" s="90" t="s">
        <v>337</v>
      </c>
      <c r="B200" s="99">
        <v>13</v>
      </c>
      <c r="C200" s="94"/>
      <c r="D200" s="96">
        <v>2530</v>
      </c>
      <c r="E200" s="323" t="s">
        <v>773</v>
      </c>
      <c r="F200" s="323"/>
      <c r="G200" s="323"/>
      <c r="H200" s="324"/>
    </row>
    <row r="201" spans="1:8" ht="14.25" customHeight="1">
      <c r="A201" s="90" t="s">
        <v>338</v>
      </c>
      <c r="B201" s="99">
        <v>17</v>
      </c>
      <c r="C201" s="94"/>
      <c r="D201" s="96">
        <v>2540</v>
      </c>
      <c r="E201" s="323" t="s">
        <v>774</v>
      </c>
      <c r="F201" s="323"/>
      <c r="G201" s="323"/>
      <c r="H201" s="324"/>
    </row>
    <row r="202" spans="1:8" ht="14.25" customHeight="1">
      <c r="A202" s="90" t="s">
        <v>339</v>
      </c>
      <c r="B202" s="99">
        <v>19</v>
      </c>
      <c r="C202" s="94"/>
      <c r="D202" s="96">
        <v>2550</v>
      </c>
      <c r="E202" s="323" t="s">
        <v>775</v>
      </c>
      <c r="F202" s="323"/>
      <c r="G202" s="323"/>
      <c r="H202" s="324"/>
    </row>
    <row r="203" spans="1:8" ht="14.25" customHeight="1">
      <c r="A203" s="90" t="s">
        <v>340</v>
      </c>
      <c r="B203" s="99">
        <v>7</v>
      </c>
      <c r="C203" s="94"/>
      <c r="D203" s="96">
        <v>2561</v>
      </c>
      <c r="E203" s="323" t="s">
        <v>776</v>
      </c>
      <c r="F203" s="323"/>
      <c r="G203" s="323"/>
      <c r="H203" s="324"/>
    </row>
    <row r="204" spans="1:8" ht="14.25" customHeight="1">
      <c r="A204" s="90" t="s">
        <v>341</v>
      </c>
      <c r="B204" s="99">
        <v>2</v>
      </c>
      <c r="C204" s="94"/>
      <c r="D204" s="96">
        <v>2562</v>
      </c>
      <c r="E204" s="323" t="s">
        <v>777</v>
      </c>
      <c r="F204" s="323"/>
      <c r="G204" s="323"/>
      <c r="H204" s="324"/>
    </row>
    <row r="205" spans="1:8" ht="14.25" customHeight="1">
      <c r="A205" s="90" t="s">
        <v>342</v>
      </c>
      <c r="B205" s="99">
        <v>6</v>
      </c>
      <c r="C205" s="94"/>
      <c r="D205" s="96">
        <v>2571</v>
      </c>
      <c r="E205" s="323" t="s">
        <v>64</v>
      </c>
      <c r="F205" s="323"/>
      <c r="G205" s="323"/>
      <c r="H205" s="324"/>
    </row>
    <row r="206" spans="1:8" ht="14.25" customHeight="1">
      <c r="A206" s="90" t="s">
        <v>343</v>
      </c>
      <c r="B206" s="99">
        <v>6</v>
      </c>
      <c r="C206" s="94"/>
      <c r="D206" s="96">
        <v>2572</v>
      </c>
      <c r="E206" s="323" t="s">
        <v>66</v>
      </c>
      <c r="F206" s="323"/>
      <c r="G206" s="323"/>
      <c r="H206" s="324"/>
    </row>
    <row r="207" spans="1:8" ht="14.25" customHeight="1">
      <c r="A207" s="90" t="s">
        <v>344</v>
      </c>
      <c r="B207" s="99">
        <v>6</v>
      </c>
      <c r="C207" s="94"/>
      <c r="D207" s="96">
        <v>2573</v>
      </c>
      <c r="E207" s="323" t="s">
        <v>65</v>
      </c>
      <c r="F207" s="323"/>
      <c r="G207" s="323"/>
      <c r="H207" s="324"/>
    </row>
    <row r="208" spans="1:8" ht="14.25" customHeight="1">
      <c r="A208" s="90" t="s">
        <v>345</v>
      </c>
      <c r="B208" s="99">
        <v>19</v>
      </c>
      <c r="C208" s="94"/>
      <c r="D208" s="96">
        <v>2591</v>
      </c>
      <c r="E208" s="323" t="s">
        <v>778</v>
      </c>
      <c r="F208" s="323"/>
      <c r="G208" s="323"/>
      <c r="H208" s="324"/>
    </row>
    <row r="209" spans="1:8" ht="14.25" customHeight="1">
      <c r="A209" s="90" t="s">
        <v>346</v>
      </c>
      <c r="B209" s="99">
        <v>8</v>
      </c>
      <c r="C209" s="94"/>
      <c r="D209" s="96">
        <v>2592</v>
      </c>
      <c r="E209" s="323" t="s">
        <v>779</v>
      </c>
      <c r="F209" s="323"/>
      <c r="G209" s="323"/>
      <c r="H209" s="324"/>
    </row>
    <row r="210" spans="1:8" ht="14.25" customHeight="1">
      <c r="A210" s="90" t="s">
        <v>347</v>
      </c>
      <c r="B210" s="99">
        <v>14</v>
      </c>
      <c r="C210" s="94"/>
      <c r="D210" s="96">
        <v>2593</v>
      </c>
      <c r="E210" s="323" t="s">
        <v>780</v>
      </c>
      <c r="F210" s="323"/>
      <c r="G210" s="323"/>
      <c r="H210" s="324"/>
    </row>
    <row r="211" spans="1:8" ht="14.25" customHeight="1">
      <c r="A211" s="90" t="s">
        <v>1678</v>
      </c>
      <c r="B211" s="99">
        <v>20</v>
      </c>
      <c r="C211" s="94"/>
      <c r="D211" s="96">
        <v>2594</v>
      </c>
      <c r="E211" s="323" t="s">
        <v>781</v>
      </c>
      <c r="F211" s="323"/>
      <c r="G211" s="323"/>
      <c r="H211" s="324"/>
    </row>
    <row r="212" spans="1:8" ht="14.25" customHeight="1">
      <c r="A212" s="90" t="s">
        <v>1679</v>
      </c>
      <c r="B212" s="99">
        <v>2</v>
      </c>
      <c r="C212" s="94"/>
      <c r="D212" s="96">
        <v>2599</v>
      </c>
      <c r="E212" s="323" t="s">
        <v>782</v>
      </c>
      <c r="F212" s="323"/>
      <c r="G212" s="323"/>
      <c r="H212" s="324"/>
    </row>
    <row r="213" spans="1:8" ht="14.25" customHeight="1">
      <c r="A213" s="90" t="s">
        <v>1680</v>
      </c>
      <c r="B213" s="99">
        <v>8</v>
      </c>
      <c r="C213" s="94"/>
      <c r="D213" s="96">
        <v>2611</v>
      </c>
      <c r="E213" s="323" t="s">
        <v>783</v>
      </c>
      <c r="F213" s="323"/>
      <c r="G213" s="323"/>
      <c r="H213" s="324"/>
    </row>
    <row r="214" spans="1:8" ht="14.25" customHeight="1">
      <c r="A214" s="90" t="s">
        <v>1681</v>
      </c>
      <c r="B214" s="99">
        <v>2</v>
      </c>
      <c r="C214" s="94"/>
      <c r="D214" s="96">
        <v>2612</v>
      </c>
      <c r="E214" s="323" t="s">
        <v>784</v>
      </c>
      <c r="F214" s="323"/>
      <c r="G214" s="323"/>
      <c r="H214" s="324"/>
    </row>
    <row r="215" spans="1:8" ht="14.25" customHeight="1">
      <c r="A215" s="90" t="s">
        <v>1682</v>
      </c>
      <c r="B215" s="99">
        <v>2</v>
      </c>
      <c r="C215" s="94"/>
      <c r="D215" s="96">
        <v>2620</v>
      </c>
      <c r="E215" s="323" t="s">
        <v>785</v>
      </c>
      <c r="F215" s="323"/>
      <c r="G215" s="323"/>
      <c r="H215" s="324"/>
    </row>
    <row r="216" spans="1:8" ht="14.25" customHeight="1">
      <c r="A216" s="90" t="s">
        <v>1683</v>
      </c>
      <c r="B216" s="99">
        <v>1</v>
      </c>
      <c r="C216" s="94"/>
      <c r="D216" s="96">
        <v>2630</v>
      </c>
      <c r="E216" s="323" t="s">
        <v>786</v>
      </c>
      <c r="F216" s="323"/>
      <c r="G216" s="323"/>
      <c r="H216" s="324"/>
    </row>
    <row r="217" spans="1:8" ht="14.25" customHeight="1">
      <c r="A217" s="90" t="s">
        <v>1684</v>
      </c>
      <c r="B217" s="99">
        <v>1</v>
      </c>
      <c r="C217" s="94"/>
      <c r="D217" s="96">
        <v>2640</v>
      </c>
      <c r="E217" s="323" t="s">
        <v>787</v>
      </c>
      <c r="F217" s="323"/>
      <c r="G217" s="323"/>
      <c r="H217" s="324"/>
    </row>
    <row r="218" spans="1:8" ht="14.25" customHeight="1">
      <c r="A218" s="90" t="s">
        <v>1685</v>
      </c>
      <c r="B218" s="99">
        <v>1</v>
      </c>
      <c r="C218" s="94"/>
      <c r="D218" s="96">
        <v>2651</v>
      </c>
      <c r="E218" s="323" t="s">
        <v>788</v>
      </c>
      <c r="F218" s="323"/>
      <c r="G218" s="323"/>
      <c r="H218" s="324"/>
    </row>
    <row r="219" spans="1:8" ht="14.25" customHeight="1">
      <c r="A219" s="90" t="s">
        <v>1686</v>
      </c>
      <c r="B219" s="99">
        <v>6</v>
      </c>
      <c r="C219" s="94"/>
      <c r="D219" s="96">
        <v>2652</v>
      </c>
      <c r="E219" s="323" t="s">
        <v>789</v>
      </c>
      <c r="F219" s="323"/>
      <c r="G219" s="323"/>
      <c r="H219" s="324"/>
    </row>
    <row r="220" spans="1:8" ht="14.25" customHeight="1">
      <c r="A220" s="90" t="s">
        <v>1687</v>
      </c>
      <c r="B220" s="99">
        <v>8</v>
      </c>
      <c r="C220" s="94"/>
      <c r="D220" s="96">
        <v>2660</v>
      </c>
      <c r="E220" s="323" t="s">
        <v>790</v>
      </c>
      <c r="F220" s="323"/>
      <c r="G220" s="323"/>
      <c r="H220" s="324"/>
    </row>
    <row r="221" spans="1:8" ht="14.25" customHeight="1">
      <c r="A221" s="90" t="s">
        <v>1688</v>
      </c>
      <c r="B221" s="99">
        <v>4</v>
      </c>
      <c r="C221" s="94"/>
      <c r="D221" s="96">
        <v>2670</v>
      </c>
      <c r="E221" s="323" t="s">
        <v>791</v>
      </c>
      <c r="F221" s="323"/>
      <c r="G221" s="323"/>
      <c r="H221" s="324"/>
    </row>
    <row r="222" spans="1:8" ht="14.25" customHeight="1">
      <c r="A222" s="90" t="s">
        <v>1689</v>
      </c>
      <c r="B222" s="99">
        <v>18</v>
      </c>
      <c r="C222" s="94"/>
      <c r="D222" s="96">
        <v>2680</v>
      </c>
      <c r="E222" s="323" t="s">
        <v>792</v>
      </c>
      <c r="F222" s="323"/>
      <c r="G222" s="323"/>
      <c r="H222" s="324"/>
    </row>
    <row r="223" spans="1:8" ht="14.25" customHeight="1">
      <c r="A223" s="90" t="s">
        <v>1690</v>
      </c>
      <c r="B223" s="99">
        <v>13</v>
      </c>
      <c r="C223" s="94"/>
      <c r="D223" s="96">
        <v>2711</v>
      </c>
      <c r="E223" s="323" t="s">
        <v>793</v>
      </c>
      <c r="F223" s="323"/>
      <c r="G223" s="323"/>
      <c r="H223" s="324"/>
    </row>
    <row r="224" spans="1:8" ht="14.25" customHeight="1">
      <c r="A224" s="90" t="s">
        <v>1691</v>
      </c>
      <c r="B224" s="99">
        <v>19</v>
      </c>
      <c r="C224" s="94"/>
      <c r="D224" s="96">
        <v>2712</v>
      </c>
      <c r="E224" s="323" t="s">
        <v>794</v>
      </c>
      <c r="F224" s="323"/>
      <c r="G224" s="323"/>
      <c r="H224" s="324"/>
    </row>
    <row r="225" spans="1:8" ht="14.25" customHeight="1">
      <c r="A225" s="90" t="s">
        <v>1692</v>
      </c>
      <c r="B225" s="99">
        <v>2</v>
      </c>
      <c r="C225" s="94"/>
      <c r="D225" s="96">
        <v>2720</v>
      </c>
      <c r="E225" s="323" t="s">
        <v>795</v>
      </c>
      <c r="F225" s="323"/>
      <c r="G225" s="323"/>
      <c r="H225" s="324"/>
    </row>
    <row r="226" spans="1:8" ht="14.25" customHeight="1">
      <c r="A226" s="90" t="s">
        <v>1693</v>
      </c>
      <c r="B226" s="99">
        <v>3</v>
      </c>
      <c r="C226" s="94"/>
      <c r="D226" s="96">
        <v>2731</v>
      </c>
      <c r="E226" s="323" t="s">
        <v>796</v>
      </c>
      <c r="F226" s="323"/>
      <c r="G226" s="323"/>
      <c r="H226" s="324"/>
    </row>
    <row r="227" spans="1:8" ht="14.25" customHeight="1">
      <c r="A227" s="90" t="s">
        <v>1694</v>
      </c>
      <c r="B227" s="99">
        <v>11</v>
      </c>
      <c r="C227" s="94"/>
      <c r="D227" s="96">
        <v>2732</v>
      </c>
      <c r="E227" s="323" t="s">
        <v>797</v>
      </c>
      <c r="F227" s="323"/>
      <c r="G227" s="323"/>
      <c r="H227" s="324"/>
    </row>
    <row r="228" spans="1:8" ht="14.25" customHeight="1">
      <c r="A228" s="90" t="s">
        <v>1695</v>
      </c>
      <c r="B228" s="99">
        <v>18</v>
      </c>
      <c r="C228" s="94"/>
      <c r="D228" s="96">
        <v>2733</v>
      </c>
      <c r="E228" s="323" t="s">
        <v>798</v>
      </c>
      <c r="F228" s="323"/>
      <c r="G228" s="323"/>
      <c r="H228" s="324"/>
    </row>
    <row r="229" spans="1:8" ht="14.25" customHeight="1">
      <c r="A229" s="90" t="s">
        <v>1696</v>
      </c>
      <c r="B229" s="99">
        <v>18</v>
      </c>
      <c r="C229" s="94"/>
      <c r="D229" s="96">
        <v>2740</v>
      </c>
      <c r="E229" s="323" t="s">
        <v>799</v>
      </c>
      <c r="F229" s="323"/>
      <c r="G229" s="323"/>
      <c r="H229" s="324"/>
    </row>
    <row r="230" spans="1:8" ht="14.25" customHeight="1">
      <c r="A230" s="90" t="s">
        <v>1697</v>
      </c>
      <c r="B230" s="99">
        <v>4</v>
      </c>
      <c r="C230" s="94"/>
      <c r="D230" s="96">
        <v>2751</v>
      </c>
      <c r="E230" s="323" t="s">
        <v>800</v>
      </c>
      <c r="F230" s="323"/>
      <c r="G230" s="323"/>
      <c r="H230" s="324"/>
    </row>
    <row r="231" spans="1:8" ht="14.25" customHeight="1">
      <c r="A231" s="90" t="s">
        <v>1698</v>
      </c>
      <c r="B231" s="99">
        <v>19</v>
      </c>
      <c r="C231" s="94"/>
      <c r="D231" s="96">
        <v>2752</v>
      </c>
      <c r="E231" s="323" t="s">
        <v>801</v>
      </c>
      <c r="F231" s="323"/>
      <c r="G231" s="323"/>
      <c r="H231" s="324"/>
    </row>
    <row r="232" spans="1:8" ht="14.25" customHeight="1">
      <c r="A232" s="90" t="s">
        <v>1699</v>
      </c>
      <c r="B232" s="99">
        <v>17</v>
      </c>
      <c r="C232" s="94"/>
      <c r="D232" s="96">
        <v>2790</v>
      </c>
      <c r="E232" s="323" t="s">
        <v>802</v>
      </c>
      <c r="F232" s="323"/>
      <c r="G232" s="323"/>
      <c r="H232" s="324"/>
    </row>
    <row r="233" spans="1:8" ht="14.25" customHeight="1">
      <c r="A233" s="90" t="s">
        <v>1700</v>
      </c>
      <c r="B233" s="99">
        <v>6</v>
      </c>
      <c r="C233" s="94"/>
      <c r="D233" s="96">
        <v>2811</v>
      </c>
      <c r="E233" s="323" t="s">
        <v>803</v>
      </c>
      <c r="F233" s="323"/>
      <c r="G233" s="323"/>
      <c r="H233" s="324"/>
    </row>
    <row r="234" spans="1:8" ht="14.25" customHeight="1">
      <c r="A234" s="90" t="s">
        <v>1701</v>
      </c>
      <c r="B234" s="99">
        <v>3</v>
      </c>
      <c r="C234" s="94"/>
      <c r="D234" s="96">
        <v>2812</v>
      </c>
      <c r="E234" s="323" t="s">
        <v>804</v>
      </c>
      <c r="F234" s="323"/>
      <c r="G234" s="323"/>
      <c r="H234" s="324"/>
    </row>
    <row r="235" spans="1:8" ht="14.25" customHeight="1">
      <c r="A235" s="90" t="s">
        <v>1702</v>
      </c>
      <c r="B235" s="99">
        <v>5</v>
      </c>
      <c r="C235" s="94"/>
      <c r="D235" s="96">
        <v>2813</v>
      </c>
      <c r="E235" s="323" t="s">
        <v>805</v>
      </c>
      <c r="F235" s="323"/>
      <c r="G235" s="323"/>
      <c r="H235" s="324"/>
    </row>
    <row r="236" spans="1:8" ht="14.25" customHeight="1">
      <c r="A236" s="90" t="s">
        <v>1703</v>
      </c>
      <c r="B236" s="99">
        <v>14</v>
      </c>
      <c r="C236" s="94"/>
      <c r="D236" s="96">
        <v>2814</v>
      </c>
      <c r="E236" s="323" t="s">
        <v>806</v>
      </c>
      <c r="F236" s="323"/>
      <c r="G236" s="323"/>
      <c r="H236" s="324"/>
    </row>
    <row r="237" spans="1:8" ht="14.25" customHeight="1">
      <c r="A237" s="90" t="s">
        <v>1704</v>
      </c>
      <c r="B237" s="99">
        <v>11</v>
      </c>
      <c r="C237" s="94"/>
      <c r="D237" s="96">
        <v>2815</v>
      </c>
      <c r="E237" s="323" t="s">
        <v>807</v>
      </c>
      <c r="F237" s="323"/>
      <c r="G237" s="323"/>
      <c r="H237" s="324"/>
    </row>
    <row r="238" spans="1:8" ht="14.25" customHeight="1">
      <c r="A238" s="90" t="s">
        <v>1705</v>
      </c>
      <c r="B238" s="99">
        <v>3</v>
      </c>
      <c r="C238" s="94"/>
      <c r="D238" s="96">
        <v>2821</v>
      </c>
      <c r="E238" s="323" t="s">
        <v>808</v>
      </c>
      <c r="F238" s="323"/>
      <c r="G238" s="323"/>
      <c r="H238" s="324"/>
    </row>
    <row r="239" spans="1:8" ht="14.25" customHeight="1">
      <c r="A239" s="90" t="s">
        <v>1706</v>
      </c>
      <c r="B239" s="99">
        <v>13</v>
      </c>
      <c r="C239" s="94"/>
      <c r="D239" s="96">
        <v>2822</v>
      </c>
      <c r="E239" s="323" t="s">
        <v>67</v>
      </c>
      <c r="F239" s="323"/>
      <c r="G239" s="323"/>
      <c r="H239" s="324"/>
    </row>
    <row r="240" spans="1:8" ht="14.25" customHeight="1">
      <c r="A240" s="90" t="s">
        <v>1707</v>
      </c>
      <c r="B240" s="99">
        <v>18</v>
      </c>
      <c r="C240" s="94"/>
      <c r="D240" s="96">
        <v>2823</v>
      </c>
      <c r="E240" s="332" t="s">
        <v>809</v>
      </c>
      <c r="F240" s="333"/>
      <c r="G240" s="333"/>
      <c r="H240" s="334"/>
    </row>
    <row r="241" spans="1:8" ht="14.25" customHeight="1">
      <c r="A241" s="90" t="s">
        <v>1708</v>
      </c>
      <c r="B241" s="99">
        <v>2</v>
      </c>
      <c r="C241" s="94"/>
      <c r="D241" s="96">
        <v>2824</v>
      </c>
      <c r="E241" s="323" t="s">
        <v>810</v>
      </c>
      <c r="F241" s="323"/>
      <c r="G241" s="323"/>
      <c r="H241" s="324"/>
    </row>
    <row r="242" spans="1:8" ht="14.25" customHeight="1">
      <c r="A242" s="90" t="s">
        <v>1709</v>
      </c>
      <c r="B242" s="99">
        <v>8</v>
      </c>
      <c r="C242" s="94"/>
      <c r="D242" s="96">
        <v>2825</v>
      </c>
      <c r="E242" s="323" t="s">
        <v>811</v>
      </c>
      <c r="F242" s="323"/>
      <c r="G242" s="323"/>
      <c r="H242" s="324"/>
    </row>
    <row r="243" spans="1:8" ht="14.25" customHeight="1">
      <c r="A243" s="90" t="s">
        <v>1710</v>
      </c>
      <c r="B243" s="99">
        <v>17</v>
      </c>
      <c r="C243" s="94"/>
      <c r="D243" s="96">
        <v>2829</v>
      </c>
      <c r="E243" s="323" t="s">
        <v>812</v>
      </c>
      <c r="F243" s="323"/>
      <c r="G243" s="323"/>
      <c r="H243" s="324"/>
    </row>
    <row r="244" spans="1:8" ht="14.25" customHeight="1">
      <c r="A244" s="90" t="s">
        <v>1711</v>
      </c>
      <c r="B244" s="99">
        <v>8</v>
      </c>
      <c r="C244" s="94"/>
      <c r="D244" s="96">
        <v>2830</v>
      </c>
      <c r="E244" s="323" t="s">
        <v>813</v>
      </c>
      <c r="F244" s="323"/>
      <c r="G244" s="323"/>
      <c r="H244" s="324"/>
    </row>
    <row r="245" spans="1:8" ht="14.25" customHeight="1">
      <c r="A245" s="90" t="s">
        <v>1712</v>
      </c>
      <c r="B245" s="99">
        <v>16</v>
      </c>
      <c r="C245" s="94"/>
      <c r="D245" s="96">
        <v>2841</v>
      </c>
      <c r="E245" s="323" t="s">
        <v>814</v>
      </c>
      <c r="F245" s="323"/>
      <c r="G245" s="323"/>
      <c r="H245" s="324"/>
    </row>
    <row r="246" spans="1:8" ht="14.25" customHeight="1">
      <c r="A246" s="90" t="s">
        <v>1713</v>
      </c>
      <c r="B246" s="99">
        <v>9</v>
      </c>
      <c r="C246" s="94"/>
      <c r="D246" s="96">
        <v>2849</v>
      </c>
      <c r="E246" s="323" t="s">
        <v>815</v>
      </c>
      <c r="F246" s="323"/>
      <c r="G246" s="323"/>
      <c r="H246" s="324"/>
    </row>
    <row r="247" spans="1:8" ht="14.25" customHeight="1">
      <c r="A247" s="90" t="s">
        <v>1714</v>
      </c>
      <c r="B247" s="99">
        <v>8</v>
      </c>
      <c r="C247" s="94"/>
      <c r="D247" s="96">
        <v>2891</v>
      </c>
      <c r="E247" s="323" t="s">
        <v>68</v>
      </c>
      <c r="F247" s="323"/>
      <c r="G247" s="323"/>
      <c r="H247" s="324"/>
    </row>
    <row r="248" spans="1:8" ht="14.25" customHeight="1">
      <c r="A248" s="90" t="s">
        <v>1715</v>
      </c>
      <c r="B248" s="99">
        <v>17</v>
      </c>
      <c r="C248" s="94"/>
      <c r="D248" s="96">
        <v>2892</v>
      </c>
      <c r="E248" s="323" t="s">
        <v>816</v>
      </c>
      <c r="F248" s="323"/>
      <c r="G248" s="323"/>
      <c r="H248" s="324"/>
    </row>
    <row r="249" spans="1:8" ht="14.25" customHeight="1">
      <c r="A249" s="90" t="s">
        <v>1716</v>
      </c>
      <c r="B249" s="99">
        <v>5</v>
      </c>
      <c r="C249" s="94"/>
      <c r="D249" s="96">
        <v>2893</v>
      </c>
      <c r="E249" s="323" t="s">
        <v>817</v>
      </c>
      <c r="F249" s="323"/>
      <c r="G249" s="323"/>
      <c r="H249" s="324"/>
    </row>
    <row r="250" spans="1:8" ht="14.25" customHeight="1">
      <c r="A250" s="90" t="s">
        <v>1717</v>
      </c>
      <c r="B250" s="99">
        <v>1</v>
      </c>
      <c r="C250" s="94"/>
      <c r="D250" s="96">
        <v>2894</v>
      </c>
      <c r="E250" s="323" t="s">
        <v>818</v>
      </c>
      <c r="F250" s="323"/>
      <c r="G250" s="323"/>
      <c r="H250" s="324"/>
    </row>
    <row r="251" spans="1:8" ht="14.25" customHeight="1">
      <c r="A251" s="90" t="s">
        <v>1718</v>
      </c>
      <c r="B251" s="99">
        <v>10</v>
      </c>
      <c r="C251" s="94"/>
      <c r="D251" s="96">
        <v>2895</v>
      </c>
      <c r="E251" s="323" t="s">
        <v>819</v>
      </c>
      <c r="F251" s="323"/>
      <c r="G251" s="323"/>
      <c r="H251" s="324"/>
    </row>
    <row r="252" spans="1:8" ht="14.25" customHeight="1">
      <c r="A252" s="90" t="s">
        <v>1719</v>
      </c>
      <c r="B252" s="99">
        <v>19</v>
      </c>
      <c r="C252" s="94"/>
      <c r="D252" s="96">
        <v>2896</v>
      </c>
      <c r="E252" s="323" t="s">
        <v>820</v>
      </c>
      <c r="F252" s="323"/>
      <c r="G252" s="323"/>
      <c r="H252" s="324"/>
    </row>
    <row r="253" spans="1:8" ht="14.25" customHeight="1">
      <c r="A253" s="90" t="s">
        <v>1720</v>
      </c>
      <c r="B253" s="99">
        <v>18</v>
      </c>
      <c r="C253" s="94"/>
      <c r="D253" s="96">
        <v>2899</v>
      </c>
      <c r="E253" s="323" t="s">
        <v>821</v>
      </c>
      <c r="F253" s="323"/>
      <c r="G253" s="323"/>
      <c r="H253" s="324"/>
    </row>
    <row r="254" spans="1:8" ht="14.25" customHeight="1">
      <c r="A254" s="90" t="s">
        <v>1721</v>
      </c>
      <c r="B254" s="99">
        <v>5</v>
      </c>
      <c r="C254" s="94"/>
      <c r="D254" s="96">
        <v>2910</v>
      </c>
      <c r="E254" s="323" t="s">
        <v>404</v>
      </c>
      <c r="F254" s="323"/>
      <c r="G254" s="323"/>
      <c r="H254" s="324"/>
    </row>
    <row r="255" spans="1:8" ht="14.25" customHeight="1">
      <c r="A255" s="90" t="s">
        <v>1722</v>
      </c>
      <c r="B255" s="99">
        <v>2</v>
      </c>
      <c r="C255" s="94"/>
      <c r="D255" s="96">
        <v>2920</v>
      </c>
      <c r="E255" s="323" t="s">
        <v>822</v>
      </c>
      <c r="F255" s="323"/>
      <c r="G255" s="323"/>
      <c r="H255" s="324"/>
    </row>
    <row r="256" spans="1:8" ht="14.25" customHeight="1">
      <c r="A256" s="90" t="s">
        <v>1723</v>
      </c>
      <c r="B256" s="99">
        <v>14</v>
      </c>
      <c r="C256" s="94"/>
      <c r="D256" s="96">
        <v>2931</v>
      </c>
      <c r="E256" s="323" t="s">
        <v>823</v>
      </c>
      <c r="F256" s="323"/>
      <c r="G256" s="323"/>
      <c r="H256" s="324"/>
    </row>
    <row r="257" spans="1:8" ht="14.25" customHeight="1">
      <c r="A257" s="90" t="s">
        <v>1724</v>
      </c>
      <c r="B257" s="99">
        <v>3</v>
      </c>
      <c r="C257" s="94"/>
      <c r="D257" s="96">
        <v>2932</v>
      </c>
      <c r="E257" s="323" t="s">
        <v>824</v>
      </c>
      <c r="F257" s="323"/>
      <c r="G257" s="323"/>
      <c r="H257" s="324"/>
    </row>
    <row r="258" spans="1:8" ht="14.25" customHeight="1">
      <c r="A258" s="90" t="s">
        <v>1725</v>
      </c>
      <c r="B258" s="99">
        <v>17</v>
      </c>
      <c r="C258" s="94"/>
      <c r="D258" s="96">
        <v>3011</v>
      </c>
      <c r="E258" s="323" t="s">
        <v>825</v>
      </c>
      <c r="F258" s="323"/>
      <c r="G258" s="323"/>
      <c r="H258" s="324"/>
    </row>
    <row r="259" spans="1:8" ht="14.25" customHeight="1">
      <c r="A259" s="90" t="s">
        <v>1726</v>
      </c>
      <c r="B259" s="99">
        <v>20</v>
      </c>
      <c r="C259" s="94"/>
      <c r="D259" s="96">
        <v>3012</v>
      </c>
      <c r="E259" s="323" t="s">
        <v>826</v>
      </c>
      <c r="F259" s="323"/>
      <c r="G259" s="323"/>
      <c r="H259" s="324"/>
    </row>
    <row r="260" spans="1:8" ht="14.25" customHeight="1">
      <c r="A260" s="90" t="s">
        <v>1727</v>
      </c>
      <c r="B260" s="99">
        <v>5</v>
      </c>
      <c r="C260" s="94"/>
      <c r="D260" s="96">
        <v>3020</v>
      </c>
      <c r="E260" s="323" t="s">
        <v>827</v>
      </c>
      <c r="F260" s="323"/>
      <c r="G260" s="323"/>
      <c r="H260" s="324"/>
    </row>
    <row r="261" spans="1:8" ht="14.25" customHeight="1">
      <c r="A261" s="90" t="s">
        <v>1728</v>
      </c>
      <c r="B261" s="99">
        <v>8</v>
      </c>
      <c r="C261" s="94"/>
      <c r="D261" s="96">
        <v>3030</v>
      </c>
      <c r="E261" s="332" t="s">
        <v>828</v>
      </c>
      <c r="F261" s="333"/>
      <c r="G261" s="333"/>
      <c r="H261" s="334"/>
    </row>
    <row r="262" spans="1:8" ht="14.25" customHeight="1">
      <c r="A262" s="90" t="s">
        <v>1729</v>
      </c>
      <c r="B262" s="99">
        <v>8</v>
      </c>
      <c r="C262" s="94"/>
      <c r="D262" s="96">
        <v>3040</v>
      </c>
      <c r="E262" s="323" t="s">
        <v>829</v>
      </c>
      <c r="F262" s="323"/>
      <c r="G262" s="323"/>
      <c r="H262" s="324"/>
    </row>
    <row r="263" spans="1:8" ht="14.25" customHeight="1">
      <c r="A263" s="90" t="s">
        <v>1730</v>
      </c>
      <c r="B263" s="99">
        <v>18</v>
      </c>
      <c r="C263" s="94"/>
      <c r="D263" s="96">
        <v>3091</v>
      </c>
      <c r="E263" s="323" t="s">
        <v>830</v>
      </c>
      <c r="F263" s="323"/>
      <c r="G263" s="323"/>
      <c r="H263" s="324"/>
    </row>
    <row r="264" spans="1:8" ht="14.25" customHeight="1">
      <c r="A264" s="90" t="s">
        <v>1731</v>
      </c>
      <c r="B264" s="99">
        <v>2</v>
      </c>
      <c r="C264" s="94"/>
      <c r="D264" s="96">
        <v>3092</v>
      </c>
      <c r="E264" s="323" t="s">
        <v>831</v>
      </c>
      <c r="F264" s="323"/>
      <c r="G264" s="323"/>
      <c r="H264" s="324"/>
    </row>
    <row r="265" spans="1:8" ht="14.25" customHeight="1">
      <c r="A265" s="90" t="s">
        <v>1732</v>
      </c>
      <c r="B265" s="99">
        <v>1</v>
      </c>
      <c r="C265" s="94"/>
      <c r="D265" s="96">
        <v>3099</v>
      </c>
      <c r="E265" s="323" t="s">
        <v>832</v>
      </c>
      <c r="F265" s="323"/>
      <c r="G265" s="323"/>
      <c r="H265" s="324"/>
    </row>
    <row r="266" spans="1:8" ht="14.25" customHeight="1">
      <c r="A266" s="90" t="s">
        <v>1733</v>
      </c>
      <c r="B266" s="99">
        <v>14</v>
      </c>
      <c r="C266" s="94"/>
      <c r="D266" s="96">
        <v>3101</v>
      </c>
      <c r="E266" s="323" t="s">
        <v>833</v>
      </c>
      <c r="F266" s="323"/>
      <c r="G266" s="323"/>
      <c r="H266" s="324"/>
    </row>
    <row r="267" spans="1:8" ht="14.25" customHeight="1">
      <c r="A267" s="90" t="s">
        <v>1734</v>
      </c>
      <c r="B267" s="99">
        <v>17</v>
      </c>
      <c r="C267" s="94"/>
      <c r="D267" s="96">
        <v>3102</v>
      </c>
      <c r="E267" s="323" t="s">
        <v>834</v>
      </c>
      <c r="F267" s="323"/>
      <c r="G267" s="323"/>
      <c r="H267" s="324"/>
    </row>
    <row r="268" spans="1:8" ht="14.25" customHeight="1">
      <c r="A268" s="90" t="s">
        <v>1735</v>
      </c>
      <c r="B268" s="99">
        <v>16</v>
      </c>
      <c r="C268" s="94"/>
      <c r="D268" s="96">
        <v>3103</v>
      </c>
      <c r="E268" s="323" t="s">
        <v>1419</v>
      </c>
      <c r="F268" s="323"/>
      <c r="G268" s="323"/>
      <c r="H268" s="324"/>
    </row>
    <row r="269" spans="1:8" ht="14.25" customHeight="1">
      <c r="A269" s="90" t="s">
        <v>1736</v>
      </c>
      <c r="B269" s="99">
        <v>3</v>
      </c>
      <c r="C269" s="94"/>
      <c r="D269" s="96">
        <v>3109</v>
      </c>
      <c r="E269" s="323" t="s">
        <v>835</v>
      </c>
      <c r="F269" s="323"/>
      <c r="G269" s="323"/>
      <c r="H269" s="324"/>
    </row>
    <row r="270" spans="1:8" ht="14.25" customHeight="1">
      <c r="A270" s="90" t="s">
        <v>1737</v>
      </c>
      <c r="B270" s="99">
        <v>5</v>
      </c>
      <c r="C270" s="94"/>
      <c r="D270" s="96">
        <v>3211</v>
      </c>
      <c r="E270" s="323" t="s">
        <v>1420</v>
      </c>
      <c r="F270" s="323"/>
      <c r="G270" s="323"/>
      <c r="H270" s="324"/>
    </row>
    <row r="271" spans="1:8" ht="14.25" customHeight="1">
      <c r="A271" s="90" t="s">
        <v>1738</v>
      </c>
      <c r="B271" s="99">
        <v>8</v>
      </c>
      <c r="C271" s="94"/>
      <c r="D271" s="96">
        <v>3212</v>
      </c>
      <c r="E271" s="323" t="s">
        <v>836</v>
      </c>
      <c r="F271" s="323"/>
      <c r="G271" s="323"/>
      <c r="H271" s="324"/>
    </row>
    <row r="272" spans="1:8" ht="14.25" customHeight="1">
      <c r="A272" s="90" t="s">
        <v>1739</v>
      </c>
      <c r="B272" s="99">
        <v>18</v>
      </c>
      <c r="C272" s="94"/>
      <c r="D272" s="96">
        <v>3213</v>
      </c>
      <c r="E272" s="323" t="s">
        <v>837</v>
      </c>
      <c r="F272" s="323"/>
      <c r="G272" s="323"/>
      <c r="H272" s="324"/>
    </row>
    <row r="273" spans="1:8" ht="14.25" customHeight="1">
      <c r="A273" s="90" t="s">
        <v>1740</v>
      </c>
      <c r="B273" s="99">
        <v>19</v>
      </c>
      <c r="C273" s="94"/>
      <c r="D273" s="96">
        <v>3220</v>
      </c>
      <c r="E273" s="323" t="s">
        <v>1421</v>
      </c>
      <c r="F273" s="323"/>
      <c r="G273" s="323"/>
      <c r="H273" s="324"/>
    </row>
    <row r="274" spans="1:8" ht="14.25" customHeight="1">
      <c r="A274" s="90" t="s">
        <v>1741</v>
      </c>
      <c r="B274" s="99">
        <v>2</v>
      </c>
      <c r="C274" s="94"/>
      <c r="D274" s="96">
        <v>3230</v>
      </c>
      <c r="E274" s="323" t="s">
        <v>1422</v>
      </c>
      <c r="F274" s="323"/>
      <c r="G274" s="323"/>
      <c r="H274" s="324"/>
    </row>
    <row r="275" spans="1:8" ht="14.25" customHeight="1">
      <c r="A275" s="90" t="s">
        <v>1742</v>
      </c>
      <c r="B275" s="99">
        <v>10</v>
      </c>
      <c r="C275" s="94"/>
      <c r="D275" s="96">
        <v>3240</v>
      </c>
      <c r="E275" s="323" t="s">
        <v>1423</v>
      </c>
      <c r="F275" s="323"/>
      <c r="G275" s="323"/>
      <c r="H275" s="324"/>
    </row>
    <row r="276" spans="1:8" ht="14.25" customHeight="1">
      <c r="A276" s="90" t="s">
        <v>1743</v>
      </c>
      <c r="B276" s="99">
        <v>17</v>
      </c>
      <c r="C276" s="94"/>
      <c r="D276" s="96">
        <v>3250</v>
      </c>
      <c r="E276" s="323" t="s">
        <v>838</v>
      </c>
      <c r="F276" s="323"/>
      <c r="G276" s="323"/>
      <c r="H276" s="324"/>
    </row>
    <row r="277" spans="1:8" ht="14.25" customHeight="1">
      <c r="A277" s="90" t="s">
        <v>1744</v>
      </c>
      <c r="B277" s="99">
        <v>19</v>
      </c>
      <c r="C277" s="94"/>
      <c r="D277" s="96">
        <v>3291</v>
      </c>
      <c r="E277" s="323" t="s">
        <v>839</v>
      </c>
      <c r="F277" s="323"/>
      <c r="G277" s="323"/>
      <c r="H277" s="324"/>
    </row>
    <row r="278" spans="1:8" ht="14.25" customHeight="1">
      <c r="A278" s="90" t="s">
        <v>1745</v>
      </c>
      <c r="B278" s="99">
        <v>6</v>
      </c>
      <c r="C278" s="94"/>
      <c r="D278" s="96">
        <v>3299</v>
      </c>
      <c r="E278" s="323" t="s">
        <v>840</v>
      </c>
      <c r="F278" s="323"/>
      <c r="G278" s="323"/>
      <c r="H278" s="324"/>
    </row>
    <row r="279" spans="1:8" ht="14.25" customHeight="1">
      <c r="A279" s="90" t="s">
        <v>1746</v>
      </c>
      <c r="B279" s="99">
        <v>8</v>
      </c>
      <c r="C279" s="94"/>
      <c r="D279" s="96">
        <v>3311</v>
      </c>
      <c r="E279" s="323" t="s">
        <v>841</v>
      </c>
      <c r="F279" s="323"/>
      <c r="G279" s="323"/>
      <c r="H279" s="324"/>
    </row>
    <row r="280" spans="1:8" ht="14.25" customHeight="1">
      <c r="A280" s="90" t="s">
        <v>1747</v>
      </c>
      <c r="B280" s="99">
        <v>18</v>
      </c>
      <c r="C280" s="94"/>
      <c r="D280" s="96">
        <v>3312</v>
      </c>
      <c r="E280" s="323" t="s">
        <v>842</v>
      </c>
      <c r="F280" s="323"/>
      <c r="G280" s="323"/>
      <c r="H280" s="324"/>
    </row>
    <row r="281" spans="1:8" ht="14.25" customHeight="1">
      <c r="A281" s="90" t="s">
        <v>1748</v>
      </c>
      <c r="B281" s="99">
        <v>8</v>
      </c>
      <c r="C281" s="94"/>
      <c r="D281" s="96">
        <v>3313</v>
      </c>
      <c r="E281" s="323" t="s">
        <v>843</v>
      </c>
      <c r="F281" s="323"/>
      <c r="G281" s="323"/>
      <c r="H281" s="324"/>
    </row>
    <row r="282" spans="1:8" ht="14.25" customHeight="1">
      <c r="A282" s="90" t="s">
        <v>1749</v>
      </c>
      <c r="B282" s="99">
        <v>17</v>
      </c>
      <c r="C282" s="94"/>
      <c r="D282" s="96">
        <v>3314</v>
      </c>
      <c r="E282" s="323" t="s">
        <v>960</v>
      </c>
      <c r="F282" s="323"/>
      <c r="G282" s="323"/>
      <c r="H282" s="324"/>
    </row>
    <row r="283" spans="1:8" ht="14.25" customHeight="1">
      <c r="A283" s="90" t="s">
        <v>1750</v>
      </c>
      <c r="B283" s="99">
        <v>20</v>
      </c>
      <c r="C283" s="94"/>
      <c r="D283" s="96">
        <v>3315</v>
      </c>
      <c r="E283" s="323" t="s">
        <v>961</v>
      </c>
      <c r="F283" s="323"/>
      <c r="G283" s="323"/>
      <c r="H283" s="324"/>
    </row>
    <row r="284" spans="1:8" ht="14.25" customHeight="1">
      <c r="A284" s="90" t="s">
        <v>1751</v>
      </c>
      <c r="B284" s="99">
        <v>15</v>
      </c>
      <c r="C284" s="94"/>
      <c r="D284" s="96">
        <v>3316</v>
      </c>
      <c r="E284" s="323" t="s">
        <v>962</v>
      </c>
      <c r="F284" s="323"/>
      <c r="G284" s="323"/>
      <c r="H284" s="324"/>
    </row>
    <row r="285" spans="1:8" ht="14.25" customHeight="1">
      <c r="A285" s="90" t="s">
        <v>1752</v>
      </c>
      <c r="B285" s="99">
        <v>14</v>
      </c>
      <c r="C285" s="94"/>
      <c r="D285" s="96">
        <v>3317</v>
      </c>
      <c r="E285" s="323" t="s">
        <v>963</v>
      </c>
      <c r="F285" s="323"/>
      <c r="G285" s="323"/>
      <c r="H285" s="324"/>
    </row>
    <row r="286" spans="1:8" ht="14.25" customHeight="1">
      <c r="A286" s="90" t="s">
        <v>1753</v>
      </c>
      <c r="B286" s="99">
        <v>20</v>
      </c>
      <c r="C286" s="94"/>
      <c r="D286" s="96">
        <v>3319</v>
      </c>
      <c r="E286" s="323" t="s">
        <v>964</v>
      </c>
      <c r="F286" s="323"/>
      <c r="G286" s="323"/>
      <c r="H286" s="324"/>
    </row>
    <row r="287" spans="1:8" ht="14.25" customHeight="1">
      <c r="A287" s="90" t="s">
        <v>1754</v>
      </c>
      <c r="B287" s="99">
        <v>16</v>
      </c>
      <c r="C287" s="94"/>
      <c r="D287" s="96">
        <v>3320</v>
      </c>
      <c r="E287" s="323" t="s">
        <v>965</v>
      </c>
      <c r="F287" s="323"/>
      <c r="G287" s="323"/>
      <c r="H287" s="324"/>
    </row>
    <row r="288" spans="1:8" ht="14.25" customHeight="1">
      <c r="A288" s="90" t="s">
        <v>1755</v>
      </c>
      <c r="B288" s="99">
        <v>17</v>
      </c>
      <c r="C288" s="94"/>
      <c r="D288" s="96">
        <v>3511</v>
      </c>
      <c r="E288" s="323" t="s">
        <v>1424</v>
      </c>
      <c r="F288" s="323"/>
      <c r="G288" s="323"/>
      <c r="H288" s="324"/>
    </row>
    <row r="289" spans="1:8" ht="14.25" customHeight="1">
      <c r="A289" s="90" t="s">
        <v>1756</v>
      </c>
      <c r="B289" s="99">
        <v>4</v>
      </c>
      <c r="C289" s="94"/>
      <c r="D289" s="96">
        <v>3512</v>
      </c>
      <c r="E289" s="323" t="s">
        <v>1425</v>
      </c>
      <c r="F289" s="323"/>
      <c r="G289" s="323"/>
      <c r="H289" s="324"/>
    </row>
    <row r="290" spans="1:8" ht="14.25" customHeight="1">
      <c r="A290" s="90" t="s">
        <v>1757</v>
      </c>
      <c r="B290" s="99">
        <v>16</v>
      </c>
      <c r="C290" s="94"/>
      <c r="D290" s="96">
        <v>3513</v>
      </c>
      <c r="E290" s="323" t="s">
        <v>966</v>
      </c>
      <c r="F290" s="323"/>
      <c r="G290" s="323"/>
      <c r="H290" s="324"/>
    </row>
    <row r="291" spans="1:8" ht="14.25" customHeight="1">
      <c r="A291" s="90" t="s">
        <v>1758</v>
      </c>
      <c r="B291" s="99">
        <v>13</v>
      </c>
      <c r="C291" s="94"/>
      <c r="D291" s="96">
        <v>3514</v>
      </c>
      <c r="E291" s="323" t="s">
        <v>967</v>
      </c>
      <c r="F291" s="323"/>
      <c r="G291" s="323"/>
      <c r="H291" s="324"/>
    </row>
    <row r="292" spans="1:8" ht="14.25" customHeight="1">
      <c r="A292" s="90" t="s">
        <v>1759</v>
      </c>
      <c r="B292" s="99">
        <v>10</v>
      </c>
      <c r="C292" s="94"/>
      <c r="D292" s="96">
        <v>3521</v>
      </c>
      <c r="E292" s="323" t="s">
        <v>1426</v>
      </c>
      <c r="F292" s="323"/>
      <c r="G292" s="323"/>
      <c r="H292" s="324"/>
    </row>
    <row r="293" spans="1:8" ht="14.25" customHeight="1">
      <c r="A293" s="90" t="s">
        <v>1760</v>
      </c>
      <c r="B293" s="99">
        <v>12</v>
      </c>
      <c r="C293" s="94"/>
      <c r="D293" s="96">
        <v>3522</v>
      </c>
      <c r="E293" s="323" t="s">
        <v>968</v>
      </c>
      <c r="F293" s="323"/>
      <c r="G293" s="323"/>
      <c r="H293" s="324"/>
    </row>
    <row r="294" spans="1:8" ht="14.25" customHeight="1">
      <c r="A294" s="90" t="s">
        <v>1761</v>
      </c>
      <c r="B294" s="99">
        <v>12</v>
      </c>
      <c r="C294" s="94"/>
      <c r="D294" s="96">
        <v>3523</v>
      </c>
      <c r="E294" s="323" t="s">
        <v>969</v>
      </c>
      <c r="F294" s="323"/>
      <c r="G294" s="323"/>
      <c r="H294" s="324"/>
    </row>
    <row r="295" spans="1:8" ht="14.25" customHeight="1">
      <c r="A295" s="90" t="s">
        <v>1762</v>
      </c>
      <c r="B295" s="99">
        <v>7</v>
      </c>
      <c r="C295" s="94"/>
      <c r="D295" s="96">
        <v>3530</v>
      </c>
      <c r="E295" s="323" t="s">
        <v>970</v>
      </c>
      <c r="F295" s="323"/>
      <c r="G295" s="323"/>
      <c r="H295" s="324"/>
    </row>
    <row r="296" spans="1:8" ht="14.25" customHeight="1">
      <c r="A296" s="90" t="s">
        <v>1763</v>
      </c>
      <c r="B296" s="99">
        <v>9</v>
      </c>
      <c r="C296" s="94"/>
      <c r="D296" s="96">
        <v>3600</v>
      </c>
      <c r="E296" s="323" t="s">
        <v>971</v>
      </c>
      <c r="F296" s="323"/>
      <c r="G296" s="323"/>
      <c r="H296" s="324"/>
    </row>
    <row r="297" spans="1:8" ht="14.25" customHeight="1">
      <c r="A297" s="90" t="s">
        <v>1764</v>
      </c>
      <c r="B297" s="99">
        <v>2</v>
      </c>
      <c r="C297" s="94"/>
      <c r="D297" s="96">
        <v>3700</v>
      </c>
      <c r="E297" s="323" t="s">
        <v>972</v>
      </c>
      <c r="F297" s="323"/>
      <c r="G297" s="323"/>
      <c r="H297" s="324"/>
    </row>
    <row r="298" spans="1:8" ht="14.25" customHeight="1">
      <c r="A298" s="90" t="s">
        <v>1765</v>
      </c>
      <c r="B298" s="99">
        <v>5</v>
      </c>
      <c r="C298" s="94"/>
      <c r="D298" s="96">
        <v>3811</v>
      </c>
      <c r="E298" s="323" t="s">
        <v>973</v>
      </c>
      <c r="F298" s="323"/>
      <c r="G298" s="323"/>
      <c r="H298" s="324"/>
    </row>
    <row r="299" spans="1:8" ht="14.25" customHeight="1">
      <c r="A299" s="90" t="s">
        <v>1766</v>
      </c>
      <c r="B299" s="99">
        <v>8</v>
      </c>
      <c r="C299" s="94"/>
      <c r="D299" s="96">
        <v>3812</v>
      </c>
      <c r="E299" s="323" t="s">
        <v>974</v>
      </c>
      <c r="F299" s="323"/>
      <c r="G299" s="323"/>
      <c r="H299" s="324"/>
    </row>
    <row r="300" spans="1:8" ht="14.25" customHeight="1">
      <c r="A300" s="90" t="s">
        <v>1767</v>
      </c>
      <c r="B300" s="99">
        <v>13</v>
      </c>
      <c r="C300" s="94"/>
      <c r="D300" s="96">
        <v>3821</v>
      </c>
      <c r="E300" s="323" t="s">
        <v>975</v>
      </c>
      <c r="F300" s="323"/>
      <c r="G300" s="323"/>
      <c r="H300" s="324"/>
    </row>
    <row r="301" spans="1:8" ht="14.25" customHeight="1">
      <c r="A301" s="90" t="s">
        <v>1768</v>
      </c>
      <c r="B301" s="99">
        <v>18</v>
      </c>
      <c r="C301" s="94"/>
      <c r="D301" s="96">
        <v>3822</v>
      </c>
      <c r="E301" s="323" t="s">
        <v>976</v>
      </c>
      <c r="F301" s="323"/>
      <c r="G301" s="323"/>
      <c r="H301" s="324"/>
    </row>
    <row r="302" spans="1:8" ht="14.25" customHeight="1">
      <c r="A302" s="90" t="s">
        <v>1769</v>
      </c>
      <c r="B302" s="99">
        <v>6</v>
      </c>
      <c r="C302" s="94"/>
      <c r="D302" s="96">
        <v>3831</v>
      </c>
      <c r="E302" s="323" t="s">
        <v>977</v>
      </c>
      <c r="F302" s="323"/>
      <c r="G302" s="323"/>
      <c r="H302" s="324"/>
    </row>
    <row r="303" spans="1:8" ht="14.25" customHeight="1">
      <c r="A303" s="90" t="s">
        <v>1770</v>
      </c>
      <c r="B303" s="99">
        <v>6</v>
      </c>
      <c r="C303" s="94"/>
      <c r="D303" s="96">
        <v>3832</v>
      </c>
      <c r="E303" s="323" t="s">
        <v>978</v>
      </c>
      <c r="F303" s="323"/>
      <c r="G303" s="323"/>
      <c r="H303" s="324"/>
    </row>
    <row r="304" spans="1:8" ht="14.25" customHeight="1">
      <c r="A304" s="90" t="s">
        <v>1771</v>
      </c>
      <c r="B304" s="99">
        <v>3</v>
      </c>
      <c r="C304" s="94"/>
      <c r="D304" s="96">
        <v>3900</v>
      </c>
      <c r="E304" s="323" t="s">
        <v>979</v>
      </c>
      <c r="F304" s="323"/>
      <c r="G304" s="323"/>
      <c r="H304" s="324"/>
    </row>
    <row r="305" spans="1:8" ht="14.25" customHeight="1">
      <c r="A305" s="90" t="s">
        <v>1772</v>
      </c>
      <c r="B305" s="99">
        <v>16</v>
      </c>
      <c r="C305" s="94"/>
      <c r="D305" s="96">
        <v>4110</v>
      </c>
      <c r="E305" s="323" t="s">
        <v>980</v>
      </c>
      <c r="F305" s="323"/>
      <c r="G305" s="323"/>
      <c r="H305" s="324"/>
    </row>
    <row r="306" spans="1:8" ht="14.25" customHeight="1">
      <c r="A306" s="90" t="s">
        <v>1773</v>
      </c>
      <c r="B306" s="99">
        <v>13</v>
      </c>
      <c r="C306" s="94"/>
      <c r="D306" s="96">
        <v>4120</v>
      </c>
      <c r="E306" s="323" t="s">
        <v>981</v>
      </c>
      <c r="F306" s="323"/>
      <c r="G306" s="323"/>
      <c r="H306" s="324"/>
    </row>
    <row r="307" spans="1:8" ht="14.25" customHeight="1">
      <c r="A307" s="90" t="s">
        <v>1774</v>
      </c>
      <c r="B307" s="99">
        <v>4</v>
      </c>
      <c r="C307" s="94"/>
      <c r="D307" s="96">
        <v>4211</v>
      </c>
      <c r="E307" s="323" t="s">
        <v>982</v>
      </c>
      <c r="F307" s="323"/>
      <c r="G307" s="323"/>
      <c r="H307" s="324"/>
    </row>
    <row r="308" spans="1:8" ht="14.25" customHeight="1">
      <c r="A308" s="90" t="s">
        <v>1775</v>
      </c>
      <c r="B308" s="99">
        <v>17</v>
      </c>
      <c r="C308" s="94"/>
      <c r="D308" s="96">
        <v>4212</v>
      </c>
      <c r="E308" s="323" t="s">
        <v>983</v>
      </c>
      <c r="F308" s="323"/>
      <c r="G308" s="323"/>
      <c r="H308" s="324"/>
    </row>
    <row r="309" spans="1:8" ht="14.25" customHeight="1">
      <c r="A309" s="90" t="s">
        <v>1776</v>
      </c>
      <c r="B309" s="99">
        <v>12</v>
      </c>
      <c r="C309" s="94"/>
      <c r="D309" s="96">
        <v>4213</v>
      </c>
      <c r="E309" s="323" t="s">
        <v>984</v>
      </c>
      <c r="F309" s="323"/>
      <c r="G309" s="323"/>
      <c r="H309" s="324"/>
    </row>
    <row r="310" spans="1:8" ht="14.25" customHeight="1">
      <c r="A310" s="90" t="s">
        <v>1777</v>
      </c>
      <c r="B310" s="99">
        <v>17</v>
      </c>
      <c r="C310" s="94"/>
      <c r="D310" s="96">
        <v>4221</v>
      </c>
      <c r="E310" s="323" t="s">
        <v>985</v>
      </c>
      <c r="F310" s="323"/>
      <c r="G310" s="323"/>
      <c r="H310" s="324"/>
    </row>
    <row r="311" spans="1:8" ht="14.25" customHeight="1">
      <c r="A311" s="90" t="s">
        <v>1778</v>
      </c>
      <c r="B311" s="99">
        <v>8</v>
      </c>
      <c r="C311" s="94"/>
      <c r="D311" s="96">
        <v>4222</v>
      </c>
      <c r="E311" s="323" t="s">
        <v>986</v>
      </c>
      <c r="F311" s="323"/>
      <c r="G311" s="323"/>
      <c r="H311" s="324"/>
    </row>
    <row r="312" spans="1:8" ht="14.25" customHeight="1">
      <c r="A312" s="90" t="s">
        <v>1779</v>
      </c>
      <c r="B312" s="99">
        <v>8</v>
      </c>
      <c r="C312" s="94"/>
      <c r="D312" s="96">
        <v>4291</v>
      </c>
      <c r="E312" s="323" t="s">
        <v>987</v>
      </c>
      <c r="F312" s="323"/>
      <c r="G312" s="323"/>
      <c r="H312" s="324"/>
    </row>
    <row r="313" spans="1:8" ht="14.25" customHeight="1">
      <c r="A313" s="90" t="s">
        <v>1780</v>
      </c>
      <c r="B313" s="99">
        <v>12</v>
      </c>
      <c r="C313" s="94"/>
      <c r="D313" s="96">
        <v>4299</v>
      </c>
      <c r="E313" s="323" t="s">
        <v>988</v>
      </c>
      <c r="F313" s="323"/>
      <c r="G313" s="323"/>
      <c r="H313" s="324"/>
    </row>
    <row r="314" spans="1:8" ht="14.25" customHeight="1">
      <c r="A314" s="90" t="s">
        <v>1781</v>
      </c>
      <c r="B314" s="99">
        <v>18</v>
      </c>
      <c r="C314" s="94"/>
      <c r="D314" s="96">
        <v>4311</v>
      </c>
      <c r="E314" s="323" t="s">
        <v>989</v>
      </c>
      <c r="F314" s="323"/>
      <c r="G314" s="323"/>
      <c r="H314" s="324"/>
    </row>
    <row r="315" spans="1:8" ht="14.25" customHeight="1">
      <c r="A315" s="90" t="s">
        <v>1782</v>
      </c>
      <c r="B315" s="99">
        <v>19</v>
      </c>
      <c r="C315" s="94"/>
      <c r="D315" s="96">
        <v>4312</v>
      </c>
      <c r="E315" s="323" t="s">
        <v>990</v>
      </c>
      <c r="F315" s="323"/>
      <c r="G315" s="323"/>
      <c r="H315" s="324"/>
    </row>
    <row r="316" spans="1:8" ht="14.25" customHeight="1">
      <c r="A316" s="90" t="s">
        <v>1783</v>
      </c>
      <c r="B316" s="99">
        <v>10</v>
      </c>
      <c r="C316" s="94"/>
      <c r="D316" s="96">
        <v>4313</v>
      </c>
      <c r="E316" s="323" t="s">
        <v>991</v>
      </c>
      <c r="F316" s="323"/>
      <c r="G316" s="323"/>
      <c r="H316" s="324"/>
    </row>
    <row r="317" spans="1:8" ht="14.25" customHeight="1">
      <c r="A317" s="90" t="s">
        <v>1784</v>
      </c>
      <c r="B317" s="99">
        <v>19</v>
      </c>
      <c r="C317" s="94"/>
      <c r="D317" s="96">
        <v>4321</v>
      </c>
      <c r="E317" s="323" t="s">
        <v>1427</v>
      </c>
      <c r="F317" s="323"/>
      <c r="G317" s="323"/>
      <c r="H317" s="324"/>
    </row>
    <row r="318" spans="1:8" ht="14.25" customHeight="1">
      <c r="A318" s="90" t="s">
        <v>1785</v>
      </c>
      <c r="B318" s="99">
        <v>20</v>
      </c>
      <c r="C318" s="94"/>
      <c r="D318" s="96">
        <v>4322</v>
      </c>
      <c r="E318" s="332" t="s">
        <v>992</v>
      </c>
      <c r="F318" s="333"/>
      <c r="G318" s="333"/>
      <c r="H318" s="334"/>
    </row>
    <row r="319" spans="1:8" ht="14.25" customHeight="1">
      <c r="A319" s="90" t="s">
        <v>1786</v>
      </c>
      <c r="B319" s="99">
        <v>12</v>
      </c>
      <c r="C319" s="94"/>
      <c r="D319" s="96">
        <v>4329</v>
      </c>
      <c r="E319" s="323" t="s">
        <v>993</v>
      </c>
      <c r="F319" s="323"/>
      <c r="G319" s="323"/>
      <c r="H319" s="324"/>
    </row>
    <row r="320" spans="1:8" ht="14.25" customHeight="1">
      <c r="A320" s="90" t="s">
        <v>1787</v>
      </c>
      <c r="B320" s="99">
        <v>1</v>
      </c>
      <c r="C320" s="94"/>
      <c r="D320" s="96">
        <v>4331</v>
      </c>
      <c r="E320" s="323" t="s">
        <v>994</v>
      </c>
      <c r="F320" s="323"/>
      <c r="G320" s="323"/>
      <c r="H320" s="324"/>
    </row>
    <row r="321" spans="1:8" ht="14.25" customHeight="1">
      <c r="A321" s="90" t="s">
        <v>1788</v>
      </c>
      <c r="B321" s="99">
        <v>2</v>
      </c>
      <c r="C321" s="94"/>
      <c r="D321" s="96">
        <v>4332</v>
      </c>
      <c r="E321" s="323" t="s">
        <v>1428</v>
      </c>
      <c r="F321" s="323"/>
      <c r="G321" s="323"/>
      <c r="H321" s="324"/>
    </row>
    <row r="322" spans="1:8" ht="14.25" customHeight="1">
      <c r="A322" s="90" t="s">
        <v>1789</v>
      </c>
      <c r="B322" s="99">
        <v>14</v>
      </c>
      <c r="C322" s="94"/>
      <c r="D322" s="96">
        <v>4333</v>
      </c>
      <c r="E322" s="323" t="s">
        <v>1429</v>
      </c>
      <c r="F322" s="323"/>
      <c r="G322" s="323"/>
      <c r="H322" s="324"/>
    </row>
    <row r="323" spans="1:8" ht="14.25" customHeight="1">
      <c r="A323" s="90" t="s">
        <v>1790</v>
      </c>
      <c r="B323" s="99">
        <v>9</v>
      </c>
      <c r="C323" s="94"/>
      <c r="D323" s="96">
        <v>4334</v>
      </c>
      <c r="E323" s="323" t="s">
        <v>1430</v>
      </c>
      <c r="F323" s="323"/>
      <c r="G323" s="323"/>
      <c r="H323" s="324"/>
    </row>
    <row r="324" spans="1:8" ht="14.25" customHeight="1">
      <c r="A324" s="90" t="s">
        <v>1791</v>
      </c>
      <c r="B324" s="99">
        <v>17</v>
      </c>
      <c r="C324" s="94"/>
      <c r="D324" s="96">
        <v>4339</v>
      </c>
      <c r="E324" s="323" t="s">
        <v>995</v>
      </c>
      <c r="F324" s="323"/>
      <c r="G324" s="323"/>
      <c r="H324" s="324"/>
    </row>
    <row r="325" spans="1:8" ht="14.25" customHeight="1">
      <c r="A325" s="90" t="s">
        <v>1792</v>
      </c>
      <c r="B325" s="99">
        <v>16</v>
      </c>
      <c r="C325" s="94"/>
      <c r="D325" s="96">
        <v>4391</v>
      </c>
      <c r="E325" s="323" t="s">
        <v>996</v>
      </c>
      <c r="F325" s="323"/>
      <c r="G325" s="323"/>
      <c r="H325" s="324"/>
    </row>
    <row r="326" spans="1:8" ht="14.25" customHeight="1">
      <c r="A326" s="90" t="s">
        <v>1793</v>
      </c>
      <c r="B326" s="99">
        <v>4</v>
      </c>
      <c r="C326" s="94"/>
      <c r="D326" s="96">
        <v>4399</v>
      </c>
      <c r="E326" s="323" t="s">
        <v>997</v>
      </c>
      <c r="F326" s="323"/>
      <c r="G326" s="323"/>
      <c r="H326" s="324"/>
    </row>
    <row r="327" spans="1:8" ht="14.25" customHeight="1">
      <c r="A327" s="90" t="s">
        <v>1794</v>
      </c>
      <c r="B327" s="99">
        <v>13</v>
      </c>
      <c r="C327" s="94"/>
      <c r="D327" s="96">
        <v>4511</v>
      </c>
      <c r="E327" s="323" t="s">
        <v>998</v>
      </c>
      <c r="F327" s="323"/>
      <c r="G327" s="323"/>
      <c r="H327" s="324"/>
    </row>
    <row r="328" spans="1:8" ht="14.25" customHeight="1">
      <c r="A328" s="90" t="s">
        <v>1795</v>
      </c>
      <c r="B328" s="99">
        <v>13</v>
      </c>
      <c r="C328" s="94"/>
      <c r="D328" s="96">
        <v>4519</v>
      </c>
      <c r="E328" s="323" t="s">
        <v>999</v>
      </c>
      <c r="F328" s="323"/>
      <c r="G328" s="323"/>
      <c r="H328" s="324"/>
    </row>
    <row r="329" spans="1:8" ht="14.25" customHeight="1">
      <c r="A329" s="90" t="s">
        <v>1796</v>
      </c>
      <c r="B329" s="99">
        <v>11</v>
      </c>
      <c r="C329" s="94"/>
      <c r="D329" s="96">
        <v>4520</v>
      </c>
      <c r="E329" s="323" t="s">
        <v>1431</v>
      </c>
      <c r="F329" s="323"/>
      <c r="G329" s="323"/>
      <c r="H329" s="324"/>
    </row>
    <row r="330" spans="1:8" ht="14.25" customHeight="1">
      <c r="A330" s="90" t="s">
        <v>1797</v>
      </c>
      <c r="B330" s="99">
        <v>13</v>
      </c>
      <c r="C330" s="94"/>
      <c r="D330" s="96">
        <v>4531</v>
      </c>
      <c r="E330" s="323" t="s">
        <v>1000</v>
      </c>
      <c r="F330" s="323"/>
      <c r="G330" s="323"/>
      <c r="H330" s="324"/>
    </row>
    <row r="331" spans="1:8" ht="14.25" customHeight="1">
      <c r="A331" s="90" t="s">
        <v>1798</v>
      </c>
      <c r="B331" s="99">
        <v>18</v>
      </c>
      <c r="C331" s="94"/>
      <c r="D331" s="96">
        <v>4532</v>
      </c>
      <c r="E331" s="323" t="s">
        <v>1001</v>
      </c>
      <c r="F331" s="323"/>
      <c r="G331" s="323"/>
      <c r="H331" s="324"/>
    </row>
    <row r="332" spans="1:8" ht="27.75" customHeight="1">
      <c r="A332" s="90" t="s">
        <v>1799</v>
      </c>
      <c r="B332" s="99">
        <v>9</v>
      </c>
      <c r="C332" s="94"/>
      <c r="D332" s="96">
        <v>4540</v>
      </c>
      <c r="E332" s="323" t="s">
        <v>1002</v>
      </c>
      <c r="F332" s="323"/>
      <c r="G332" s="323"/>
      <c r="H332" s="324"/>
    </row>
    <row r="333" spans="1:8" ht="27.75" customHeight="1">
      <c r="A333" s="90" t="s">
        <v>1800</v>
      </c>
      <c r="B333" s="99">
        <v>6</v>
      </c>
      <c r="C333" s="94"/>
      <c r="D333" s="96">
        <v>4611</v>
      </c>
      <c r="E333" s="323" t="s">
        <v>896</v>
      </c>
      <c r="F333" s="323"/>
      <c r="G333" s="323"/>
      <c r="H333" s="324"/>
    </row>
    <row r="334" spans="1:8" ht="14.25" customHeight="1">
      <c r="A334" s="90" t="s">
        <v>1801</v>
      </c>
      <c r="B334" s="99">
        <v>14</v>
      </c>
      <c r="C334" s="94"/>
      <c r="D334" s="96">
        <v>4612</v>
      </c>
      <c r="E334" s="335" t="s">
        <v>897</v>
      </c>
      <c r="F334" s="335"/>
      <c r="G334" s="335"/>
      <c r="H334" s="336"/>
    </row>
    <row r="335" spans="1:8" ht="14.25" customHeight="1">
      <c r="A335" s="90" t="s">
        <v>1802</v>
      </c>
      <c r="B335" s="99">
        <v>5</v>
      </c>
      <c r="C335" s="94"/>
      <c r="D335" s="96">
        <v>4613</v>
      </c>
      <c r="E335" s="335" t="s">
        <v>898</v>
      </c>
      <c r="F335" s="335"/>
      <c r="G335" s="335"/>
      <c r="H335" s="336"/>
    </row>
    <row r="336" spans="1:8" ht="14.25" customHeight="1">
      <c r="A336" s="90" t="s">
        <v>1803</v>
      </c>
      <c r="B336" s="99">
        <v>14</v>
      </c>
      <c r="C336" s="94"/>
      <c r="D336" s="96">
        <v>4614</v>
      </c>
      <c r="E336" s="335" t="s">
        <v>899</v>
      </c>
      <c r="F336" s="335"/>
      <c r="G336" s="335"/>
      <c r="H336" s="336"/>
    </row>
    <row r="337" spans="1:8" ht="14.25" customHeight="1">
      <c r="A337" s="90" t="s">
        <v>1804</v>
      </c>
      <c r="B337" s="99">
        <v>3</v>
      </c>
      <c r="C337" s="94"/>
      <c r="D337" s="96">
        <v>4615</v>
      </c>
      <c r="E337" s="323" t="s">
        <v>900</v>
      </c>
      <c r="F337" s="323"/>
      <c r="G337" s="323"/>
      <c r="H337" s="324"/>
    </row>
    <row r="338" spans="1:8" ht="14.25" customHeight="1">
      <c r="A338" s="90" t="s">
        <v>1805</v>
      </c>
      <c r="B338" s="99">
        <v>2</v>
      </c>
      <c r="C338" s="94"/>
      <c r="D338" s="96">
        <v>4616</v>
      </c>
      <c r="E338" s="323" t="s">
        <v>901</v>
      </c>
      <c r="F338" s="323"/>
      <c r="G338" s="323"/>
      <c r="H338" s="324"/>
    </row>
    <row r="339" spans="1:8" ht="14.25" customHeight="1">
      <c r="A339" s="90" t="s">
        <v>1806</v>
      </c>
      <c r="B339" s="99">
        <v>18</v>
      </c>
      <c r="C339" s="94"/>
      <c r="D339" s="96">
        <v>4617</v>
      </c>
      <c r="E339" s="323" t="s">
        <v>902</v>
      </c>
      <c r="F339" s="323"/>
      <c r="G339" s="323"/>
      <c r="H339" s="324"/>
    </row>
    <row r="340" spans="1:8" ht="14.25" customHeight="1">
      <c r="A340" s="90" t="s">
        <v>1807</v>
      </c>
      <c r="B340" s="99">
        <v>15</v>
      </c>
      <c r="C340" s="94"/>
      <c r="D340" s="96">
        <v>4618</v>
      </c>
      <c r="E340" s="323" t="s">
        <v>903</v>
      </c>
      <c r="F340" s="323"/>
      <c r="G340" s="323"/>
      <c r="H340" s="324"/>
    </row>
    <row r="341" spans="1:8" ht="14.25" customHeight="1">
      <c r="A341" s="90" t="s">
        <v>1808</v>
      </c>
      <c r="B341" s="99">
        <v>1</v>
      </c>
      <c r="C341" s="94"/>
      <c r="D341" s="96">
        <v>4619</v>
      </c>
      <c r="E341" s="323" t="s">
        <v>904</v>
      </c>
      <c r="F341" s="323"/>
      <c r="G341" s="323"/>
      <c r="H341" s="324"/>
    </row>
    <row r="342" spans="1:8" ht="14.25" customHeight="1">
      <c r="A342" s="90" t="s">
        <v>1809</v>
      </c>
      <c r="B342" s="99">
        <v>10</v>
      </c>
      <c r="C342" s="94"/>
      <c r="D342" s="96">
        <v>4621</v>
      </c>
      <c r="E342" s="323" t="s">
        <v>905</v>
      </c>
      <c r="F342" s="323"/>
      <c r="G342" s="323"/>
      <c r="H342" s="324"/>
    </row>
    <row r="343" spans="1:8" ht="14.25" customHeight="1">
      <c r="A343" s="90" t="s">
        <v>1810</v>
      </c>
      <c r="B343" s="99">
        <v>4</v>
      </c>
      <c r="C343" s="94"/>
      <c r="D343" s="96">
        <v>4622</v>
      </c>
      <c r="E343" s="323" t="s">
        <v>1432</v>
      </c>
      <c r="F343" s="323"/>
      <c r="G343" s="323"/>
      <c r="H343" s="324"/>
    </row>
    <row r="344" spans="1:8" ht="14.25" customHeight="1">
      <c r="A344" s="90" t="s">
        <v>1811</v>
      </c>
      <c r="B344" s="99">
        <v>11</v>
      </c>
      <c r="C344" s="94"/>
      <c r="D344" s="96">
        <v>4623</v>
      </c>
      <c r="E344" s="323" t="s">
        <v>1433</v>
      </c>
      <c r="F344" s="323"/>
      <c r="G344" s="323"/>
      <c r="H344" s="324"/>
    </row>
    <row r="345" spans="1:8" ht="14.25" customHeight="1">
      <c r="A345" s="90" t="s">
        <v>1812</v>
      </c>
      <c r="B345" s="99">
        <v>9</v>
      </c>
      <c r="C345" s="94"/>
      <c r="D345" s="96">
        <v>4624</v>
      </c>
      <c r="E345" s="323" t="s">
        <v>906</v>
      </c>
      <c r="F345" s="323"/>
      <c r="G345" s="323"/>
      <c r="H345" s="324"/>
    </row>
    <row r="346" spans="1:8" ht="14.25" customHeight="1">
      <c r="A346" s="90" t="s">
        <v>1813</v>
      </c>
      <c r="B346" s="99">
        <v>19</v>
      </c>
      <c r="C346" s="94"/>
      <c r="D346" s="96">
        <v>4631</v>
      </c>
      <c r="E346" s="323" t="s">
        <v>907</v>
      </c>
      <c r="F346" s="323"/>
      <c r="G346" s="323"/>
      <c r="H346" s="324"/>
    </row>
    <row r="347" spans="1:8" ht="14.25" customHeight="1">
      <c r="A347" s="90" t="s">
        <v>1814</v>
      </c>
      <c r="B347" s="99">
        <v>17</v>
      </c>
      <c r="C347" s="94"/>
      <c r="D347" s="96">
        <v>4632</v>
      </c>
      <c r="E347" s="323" t="s">
        <v>908</v>
      </c>
      <c r="F347" s="323"/>
      <c r="G347" s="323"/>
      <c r="H347" s="324"/>
    </row>
    <row r="348" spans="1:8" ht="14.25" customHeight="1">
      <c r="A348" s="90" t="s">
        <v>1815</v>
      </c>
      <c r="B348" s="99">
        <v>12</v>
      </c>
      <c r="C348" s="94"/>
      <c r="D348" s="96">
        <v>4633</v>
      </c>
      <c r="E348" s="332" t="s">
        <v>909</v>
      </c>
      <c r="F348" s="333"/>
      <c r="G348" s="333"/>
      <c r="H348" s="334"/>
    </row>
    <row r="349" spans="1:8" ht="14.25" customHeight="1">
      <c r="A349" s="90" t="s">
        <v>1816</v>
      </c>
      <c r="B349" s="99">
        <v>17</v>
      </c>
      <c r="C349" s="94"/>
      <c r="D349" s="96">
        <v>4634</v>
      </c>
      <c r="E349" s="323" t="s">
        <v>910</v>
      </c>
      <c r="F349" s="323"/>
      <c r="G349" s="323"/>
      <c r="H349" s="324"/>
    </row>
    <row r="350" spans="1:8" ht="14.25" customHeight="1">
      <c r="A350" s="90" t="s">
        <v>1817</v>
      </c>
      <c r="B350" s="99">
        <v>14</v>
      </c>
      <c r="C350" s="94"/>
      <c r="D350" s="96">
        <v>4635</v>
      </c>
      <c r="E350" s="323" t="s">
        <v>911</v>
      </c>
      <c r="F350" s="323"/>
      <c r="G350" s="323"/>
      <c r="H350" s="324"/>
    </row>
    <row r="351" spans="1:8" ht="14.25" customHeight="1">
      <c r="A351" s="90" t="s">
        <v>1818</v>
      </c>
      <c r="B351" s="99">
        <v>14</v>
      </c>
      <c r="C351" s="94"/>
      <c r="D351" s="96">
        <v>4636</v>
      </c>
      <c r="E351" s="323" t="s">
        <v>912</v>
      </c>
      <c r="F351" s="323"/>
      <c r="G351" s="323"/>
      <c r="H351" s="324"/>
    </row>
    <row r="352" spans="1:8" ht="14.25" customHeight="1">
      <c r="A352" s="90" t="s">
        <v>1819</v>
      </c>
      <c r="B352" s="99">
        <v>6</v>
      </c>
      <c r="C352" s="94"/>
      <c r="D352" s="96">
        <v>4637</v>
      </c>
      <c r="E352" s="323" t="s">
        <v>913</v>
      </c>
      <c r="F352" s="323"/>
      <c r="G352" s="323"/>
      <c r="H352" s="324"/>
    </row>
    <row r="353" spans="1:8" ht="14.25" customHeight="1">
      <c r="A353" s="90" t="s">
        <v>1820</v>
      </c>
      <c r="B353" s="99">
        <v>17</v>
      </c>
      <c r="C353" s="94"/>
      <c r="D353" s="96">
        <v>4638</v>
      </c>
      <c r="E353" s="323" t="s">
        <v>914</v>
      </c>
      <c r="F353" s="323"/>
      <c r="G353" s="323"/>
      <c r="H353" s="324"/>
    </row>
    <row r="354" spans="1:8" ht="14.25" customHeight="1">
      <c r="A354" s="90" t="s">
        <v>1821</v>
      </c>
      <c r="B354" s="99">
        <v>20</v>
      </c>
      <c r="C354" s="94"/>
      <c r="D354" s="96">
        <v>4639</v>
      </c>
      <c r="E354" s="323" t="s">
        <v>915</v>
      </c>
      <c r="F354" s="323"/>
      <c r="G354" s="323"/>
      <c r="H354" s="324"/>
    </row>
    <row r="355" spans="1:8" ht="14.25" customHeight="1">
      <c r="A355" s="90" t="s">
        <v>1822</v>
      </c>
      <c r="B355" s="99">
        <v>19</v>
      </c>
      <c r="C355" s="94"/>
      <c r="D355" s="96">
        <v>4641</v>
      </c>
      <c r="E355" s="323" t="s">
        <v>1434</v>
      </c>
      <c r="F355" s="323"/>
      <c r="G355" s="323"/>
      <c r="H355" s="324"/>
    </row>
    <row r="356" spans="1:8" ht="14.25" customHeight="1">
      <c r="A356" s="90" t="s">
        <v>1823</v>
      </c>
      <c r="B356" s="99">
        <v>1</v>
      </c>
      <c r="C356" s="94"/>
      <c r="D356" s="96">
        <v>4642</v>
      </c>
      <c r="E356" s="323" t="s">
        <v>916</v>
      </c>
      <c r="F356" s="323"/>
      <c r="G356" s="323"/>
      <c r="H356" s="324"/>
    </row>
    <row r="357" spans="1:8" ht="14.25" customHeight="1">
      <c r="A357" s="90" t="s">
        <v>1824</v>
      </c>
      <c r="B357" s="99">
        <v>13</v>
      </c>
      <c r="C357" s="94"/>
      <c r="D357" s="96">
        <v>4643</v>
      </c>
      <c r="E357" s="323" t="s">
        <v>917</v>
      </c>
      <c r="F357" s="323"/>
      <c r="G357" s="323"/>
      <c r="H357" s="324"/>
    </row>
    <row r="358" spans="1:8" ht="14.25" customHeight="1">
      <c r="A358" s="90" t="s">
        <v>1825</v>
      </c>
      <c r="B358" s="99">
        <v>13</v>
      </c>
      <c r="C358" s="94"/>
      <c r="D358" s="96">
        <v>4644</v>
      </c>
      <c r="E358" s="323" t="s">
        <v>918</v>
      </c>
      <c r="F358" s="323"/>
      <c r="G358" s="323"/>
      <c r="H358" s="324"/>
    </row>
    <row r="359" spans="1:8" ht="14.25" customHeight="1">
      <c r="A359" s="90" t="s">
        <v>1826</v>
      </c>
      <c r="B359" s="99">
        <v>14</v>
      </c>
      <c r="C359" s="94"/>
      <c r="D359" s="96">
        <v>4645</v>
      </c>
      <c r="E359" s="323" t="s">
        <v>1435</v>
      </c>
      <c r="F359" s="323"/>
      <c r="G359" s="323"/>
      <c r="H359" s="324"/>
    </row>
    <row r="360" spans="1:8" ht="14.25" customHeight="1">
      <c r="A360" s="90" t="s">
        <v>1827</v>
      </c>
      <c r="B360" s="99">
        <v>3</v>
      </c>
      <c r="C360" s="94"/>
      <c r="D360" s="96">
        <v>4646</v>
      </c>
      <c r="E360" s="323" t="s">
        <v>919</v>
      </c>
      <c r="F360" s="323"/>
      <c r="G360" s="323"/>
      <c r="H360" s="324"/>
    </row>
    <row r="361" spans="1:8" ht="14.25" customHeight="1">
      <c r="A361" s="90" t="s">
        <v>1828</v>
      </c>
      <c r="B361" s="99">
        <v>18</v>
      </c>
      <c r="C361" s="94"/>
      <c r="D361" s="96">
        <v>4647</v>
      </c>
      <c r="E361" s="323" t="s">
        <v>920</v>
      </c>
      <c r="F361" s="323"/>
      <c r="G361" s="323"/>
      <c r="H361" s="324"/>
    </row>
    <row r="362" spans="1:8" ht="14.25" customHeight="1">
      <c r="A362" s="90" t="s">
        <v>1829</v>
      </c>
      <c r="B362" s="99">
        <v>13</v>
      </c>
      <c r="C362" s="94"/>
      <c r="D362" s="96">
        <v>4648</v>
      </c>
      <c r="E362" s="323" t="s">
        <v>921</v>
      </c>
      <c r="F362" s="323"/>
      <c r="G362" s="323"/>
      <c r="H362" s="324"/>
    </row>
    <row r="363" spans="1:8" ht="14.25" customHeight="1">
      <c r="A363" s="90" t="s">
        <v>1830</v>
      </c>
      <c r="B363" s="99">
        <v>17</v>
      </c>
      <c r="C363" s="94"/>
      <c r="D363" s="96">
        <v>4649</v>
      </c>
      <c r="E363" s="323" t="s">
        <v>922</v>
      </c>
      <c r="F363" s="323"/>
      <c r="G363" s="323"/>
      <c r="H363" s="324"/>
    </row>
    <row r="364" spans="1:8" ht="14.25" customHeight="1">
      <c r="A364" s="90" t="s">
        <v>1831</v>
      </c>
      <c r="B364" s="99">
        <v>13</v>
      </c>
      <c r="C364" s="94"/>
      <c r="D364" s="96">
        <v>4651</v>
      </c>
      <c r="E364" s="323" t="s">
        <v>923</v>
      </c>
      <c r="F364" s="323"/>
      <c r="G364" s="323"/>
      <c r="H364" s="324"/>
    </row>
    <row r="365" spans="1:8" ht="14.25" customHeight="1">
      <c r="A365" s="90" t="s">
        <v>1832</v>
      </c>
      <c r="B365" s="99">
        <v>11</v>
      </c>
      <c r="C365" s="94"/>
      <c r="D365" s="96">
        <v>4652</v>
      </c>
      <c r="E365" s="323" t="s">
        <v>924</v>
      </c>
      <c r="F365" s="323"/>
      <c r="G365" s="323"/>
      <c r="H365" s="324"/>
    </row>
    <row r="366" spans="1:8" ht="14.25" customHeight="1">
      <c r="A366" s="90" t="s">
        <v>1833</v>
      </c>
      <c r="B366" s="99">
        <v>2</v>
      </c>
      <c r="C366" s="94"/>
      <c r="D366" s="96">
        <v>4661</v>
      </c>
      <c r="E366" s="323" t="s">
        <v>925</v>
      </c>
      <c r="F366" s="323"/>
      <c r="G366" s="323"/>
      <c r="H366" s="324"/>
    </row>
    <row r="367" spans="1:8" ht="14.25" customHeight="1">
      <c r="A367" s="90" t="s">
        <v>1834</v>
      </c>
      <c r="B367" s="99">
        <v>13</v>
      </c>
      <c r="C367" s="94"/>
      <c r="D367" s="96">
        <v>4662</v>
      </c>
      <c r="E367" s="323" t="s">
        <v>627</v>
      </c>
      <c r="F367" s="323"/>
      <c r="G367" s="323"/>
      <c r="H367" s="324"/>
    </row>
    <row r="368" spans="1:8" ht="14.25" customHeight="1">
      <c r="A368" s="90" t="s">
        <v>1835</v>
      </c>
      <c r="B368" s="99">
        <v>20</v>
      </c>
      <c r="C368" s="94"/>
      <c r="D368" s="96">
        <v>4663</v>
      </c>
      <c r="E368" s="323" t="s">
        <v>628</v>
      </c>
      <c r="F368" s="323"/>
      <c r="G368" s="323"/>
      <c r="H368" s="324"/>
    </row>
    <row r="369" spans="1:8" ht="14.25" customHeight="1">
      <c r="A369" s="90" t="s">
        <v>1836</v>
      </c>
      <c r="B369" s="99">
        <v>1</v>
      </c>
      <c r="C369" s="94"/>
      <c r="D369" s="96">
        <v>4664</v>
      </c>
      <c r="E369" s="323" t="s">
        <v>926</v>
      </c>
      <c r="F369" s="323"/>
      <c r="G369" s="323"/>
      <c r="H369" s="324"/>
    </row>
    <row r="370" spans="1:8" ht="14.25" customHeight="1">
      <c r="A370" s="90" t="s">
        <v>1837</v>
      </c>
      <c r="B370" s="99">
        <v>17</v>
      </c>
      <c r="C370" s="94"/>
      <c r="D370" s="96">
        <v>4665</v>
      </c>
      <c r="E370" s="323" t="s">
        <v>927</v>
      </c>
      <c r="F370" s="323"/>
      <c r="G370" s="323"/>
      <c r="H370" s="324"/>
    </row>
    <row r="371" spans="1:8" ht="14.25" customHeight="1">
      <c r="A371" s="90" t="s">
        <v>1838</v>
      </c>
      <c r="B371" s="99">
        <v>20</v>
      </c>
      <c r="C371" s="94"/>
      <c r="D371" s="96">
        <v>4666</v>
      </c>
      <c r="E371" s="323" t="s">
        <v>1861</v>
      </c>
      <c r="F371" s="323"/>
      <c r="G371" s="323"/>
      <c r="H371" s="324"/>
    </row>
    <row r="372" spans="1:8" ht="14.25" customHeight="1">
      <c r="A372" s="90" t="s">
        <v>1839</v>
      </c>
      <c r="B372" s="99">
        <v>17</v>
      </c>
      <c r="C372" s="94"/>
      <c r="D372" s="96">
        <v>4669</v>
      </c>
      <c r="E372" s="323" t="s">
        <v>928</v>
      </c>
      <c r="F372" s="323"/>
      <c r="G372" s="323"/>
      <c r="H372" s="324"/>
    </row>
    <row r="373" spans="1:8" ht="14.25" customHeight="1">
      <c r="A373" s="90" t="s">
        <v>1840</v>
      </c>
      <c r="B373" s="99">
        <v>15</v>
      </c>
      <c r="C373" s="94"/>
      <c r="D373" s="96">
        <v>4671</v>
      </c>
      <c r="E373" s="323" t="s">
        <v>929</v>
      </c>
      <c r="F373" s="323"/>
      <c r="G373" s="323"/>
      <c r="H373" s="324"/>
    </row>
    <row r="374" spans="1:8" ht="14.25" customHeight="1">
      <c r="A374" s="90" t="s">
        <v>1841</v>
      </c>
      <c r="B374" s="99">
        <v>16</v>
      </c>
      <c r="C374" s="94"/>
      <c r="D374" s="96">
        <v>4672</v>
      </c>
      <c r="E374" s="323" t="s">
        <v>930</v>
      </c>
      <c r="F374" s="323"/>
      <c r="G374" s="323"/>
      <c r="H374" s="324"/>
    </row>
    <row r="375" spans="1:8" ht="14.25" customHeight="1">
      <c r="A375" s="90" t="s">
        <v>1842</v>
      </c>
      <c r="B375" s="99">
        <v>13</v>
      </c>
      <c r="C375" s="94"/>
      <c r="D375" s="96">
        <v>4673</v>
      </c>
      <c r="E375" s="323" t="s">
        <v>931</v>
      </c>
      <c r="F375" s="323"/>
      <c r="G375" s="323"/>
      <c r="H375" s="324"/>
    </row>
    <row r="376" spans="1:8" ht="27.75" customHeight="1">
      <c r="A376" s="90" t="s">
        <v>1843</v>
      </c>
      <c r="B376" s="99">
        <v>17</v>
      </c>
      <c r="C376" s="94"/>
      <c r="D376" s="96">
        <v>4674</v>
      </c>
      <c r="E376" s="323" t="s">
        <v>932</v>
      </c>
      <c r="F376" s="323"/>
      <c r="G376" s="323"/>
      <c r="H376" s="324"/>
    </row>
    <row r="377" spans="1:8" ht="14.25" customHeight="1">
      <c r="A377" s="90" t="s">
        <v>1844</v>
      </c>
      <c r="B377" s="99">
        <v>15</v>
      </c>
      <c r="C377" s="94"/>
      <c r="D377" s="96">
        <v>4675</v>
      </c>
      <c r="E377" s="323" t="s">
        <v>625</v>
      </c>
      <c r="F377" s="323"/>
      <c r="G377" s="323"/>
      <c r="H377" s="324"/>
    </row>
    <row r="378" spans="1:8" ht="14.25" customHeight="1">
      <c r="A378" s="90" t="s">
        <v>1845</v>
      </c>
      <c r="B378" s="99">
        <v>17</v>
      </c>
      <c r="C378" s="94"/>
      <c r="D378" s="96">
        <v>4676</v>
      </c>
      <c r="E378" s="323" t="s">
        <v>626</v>
      </c>
      <c r="F378" s="323"/>
      <c r="G378" s="323"/>
      <c r="H378" s="324"/>
    </row>
    <row r="379" spans="1:8" ht="14.25" customHeight="1">
      <c r="A379" s="90" t="s">
        <v>1846</v>
      </c>
      <c r="B379" s="99">
        <v>18</v>
      </c>
      <c r="C379" s="94"/>
      <c r="D379" s="96">
        <v>4677</v>
      </c>
      <c r="E379" s="323" t="s">
        <v>933</v>
      </c>
      <c r="F379" s="323"/>
      <c r="G379" s="323"/>
      <c r="H379" s="324"/>
    </row>
    <row r="380" spans="1:8" ht="14.25" customHeight="1">
      <c r="A380" s="90" t="s">
        <v>1847</v>
      </c>
      <c r="B380" s="99">
        <v>8</v>
      </c>
      <c r="C380" s="94"/>
      <c r="D380" s="96">
        <v>4690</v>
      </c>
      <c r="E380" s="323" t="s">
        <v>934</v>
      </c>
      <c r="F380" s="323"/>
      <c r="G380" s="323"/>
      <c r="H380" s="324"/>
    </row>
    <row r="381" spans="1:8" ht="27.75" customHeight="1">
      <c r="A381" s="90" t="s">
        <v>1848</v>
      </c>
      <c r="B381" s="99">
        <v>14</v>
      </c>
      <c r="C381" s="94"/>
      <c r="D381" s="96">
        <v>4711</v>
      </c>
      <c r="E381" s="323" t="s">
        <v>935</v>
      </c>
      <c r="F381" s="323"/>
      <c r="G381" s="323"/>
      <c r="H381" s="324"/>
    </row>
    <row r="382" spans="1:8" ht="14.25" customHeight="1">
      <c r="A382" s="90" t="s">
        <v>1849</v>
      </c>
      <c r="B382" s="99">
        <v>1</v>
      </c>
      <c r="C382" s="94"/>
      <c r="D382" s="96">
        <v>4719</v>
      </c>
      <c r="E382" s="323" t="s">
        <v>936</v>
      </c>
      <c r="F382" s="323"/>
      <c r="G382" s="323"/>
      <c r="H382" s="324"/>
    </row>
    <row r="383" spans="1:8" ht="14.25" customHeight="1">
      <c r="A383" s="90" t="s">
        <v>1850</v>
      </c>
      <c r="B383" s="99">
        <v>8</v>
      </c>
      <c r="C383" s="94"/>
      <c r="D383" s="96">
        <v>4721</v>
      </c>
      <c r="E383" s="323" t="s">
        <v>937</v>
      </c>
      <c r="F383" s="323"/>
      <c r="G383" s="323"/>
      <c r="H383" s="324"/>
    </row>
    <row r="384" spans="1:8" ht="14.25" customHeight="1">
      <c r="A384" s="90" t="s">
        <v>1851</v>
      </c>
      <c r="B384" s="99">
        <v>2</v>
      </c>
      <c r="C384" s="94"/>
      <c r="D384" s="96">
        <v>4722</v>
      </c>
      <c r="E384" s="323" t="s">
        <v>938</v>
      </c>
      <c r="F384" s="323"/>
      <c r="G384" s="323"/>
      <c r="H384" s="324"/>
    </row>
    <row r="385" spans="1:8" ht="14.25" customHeight="1">
      <c r="A385" s="90" t="s">
        <v>1852</v>
      </c>
      <c r="B385" s="99">
        <v>1</v>
      </c>
      <c r="C385" s="94"/>
      <c r="D385" s="96">
        <v>4723</v>
      </c>
      <c r="E385" s="323" t="s">
        <v>939</v>
      </c>
      <c r="F385" s="323"/>
      <c r="G385" s="323"/>
      <c r="H385" s="324"/>
    </row>
    <row r="386" spans="1:8" ht="27.75" customHeight="1">
      <c r="A386" s="90" t="s">
        <v>1853</v>
      </c>
      <c r="B386" s="99">
        <v>4</v>
      </c>
      <c r="C386" s="94"/>
      <c r="D386" s="96">
        <v>4724</v>
      </c>
      <c r="E386" s="323" t="s">
        <v>940</v>
      </c>
      <c r="F386" s="323"/>
      <c r="G386" s="323"/>
      <c r="H386" s="324"/>
    </row>
    <row r="387" spans="1:8" ht="14.25" customHeight="1">
      <c r="A387" s="90" t="s">
        <v>1854</v>
      </c>
      <c r="B387" s="99">
        <v>6</v>
      </c>
      <c r="C387" s="94"/>
      <c r="D387" s="96">
        <v>4725</v>
      </c>
      <c r="E387" s="323" t="s">
        <v>941</v>
      </c>
      <c r="F387" s="323"/>
      <c r="G387" s="323"/>
      <c r="H387" s="324"/>
    </row>
    <row r="388" spans="1:8" ht="14.25" customHeight="1">
      <c r="A388" s="90" t="s">
        <v>1855</v>
      </c>
      <c r="B388" s="99">
        <v>18</v>
      </c>
      <c r="C388" s="94"/>
      <c r="D388" s="96">
        <v>4726</v>
      </c>
      <c r="E388" s="323" t="s">
        <v>942</v>
      </c>
      <c r="F388" s="323"/>
      <c r="G388" s="323"/>
      <c r="H388" s="324"/>
    </row>
    <row r="389" spans="1:8" ht="14.25" customHeight="1">
      <c r="A389" s="90" t="s">
        <v>1856</v>
      </c>
      <c r="B389" s="99">
        <v>8</v>
      </c>
      <c r="C389" s="94"/>
      <c r="D389" s="96">
        <v>4729</v>
      </c>
      <c r="E389" s="332" t="s">
        <v>943</v>
      </c>
      <c r="F389" s="333"/>
      <c r="G389" s="333"/>
      <c r="H389" s="334"/>
    </row>
    <row r="390" spans="1:8" ht="14.25" customHeight="1">
      <c r="A390" s="90" t="s">
        <v>1857</v>
      </c>
      <c r="B390" s="99">
        <v>13</v>
      </c>
      <c r="C390" s="94"/>
      <c r="D390" s="96">
        <v>4730</v>
      </c>
      <c r="E390" s="323" t="s">
        <v>944</v>
      </c>
      <c r="F390" s="323"/>
      <c r="G390" s="323"/>
      <c r="H390" s="324"/>
    </row>
    <row r="391" spans="1:8" ht="27.75" customHeight="1">
      <c r="A391" s="90" t="s">
        <v>1858</v>
      </c>
      <c r="B391" s="99">
        <v>12</v>
      </c>
      <c r="C391" s="94"/>
      <c r="D391" s="96">
        <v>4741</v>
      </c>
      <c r="E391" s="323" t="s">
        <v>945</v>
      </c>
      <c r="F391" s="323"/>
      <c r="G391" s="323"/>
      <c r="H391" s="324"/>
    </row>
    <row r="392" spans="1:8" ht="14.25" customHeight="1">
      <c r="A392" s="90" t="s">
        <v>1859</v>
      </c>
      <c r="B392" s="99">
        <v>4</v>
      </c>
      <c r="C392" s="94"/>
      <c r="D392" s="96">
        <v>4742</v>
      </c>
      <c r="E392" s="332" t="s">
        <v>946</v>
      </c>
      <c r="F392" s="333"/>
      <c r="G392" s="333"/>
      <c r="H392" s="334"/>
    </row>
    <row r="393" spans="1:8" ht="14.25" customHeight="1">
      <c r="A393" s="90" t="s">
        <v>1860</v>
      </c>
      <c r="B393" s="99">
        <v>8</v>
      </c>
      <c r="C393" s="94"/>
      <c r="D393" s="96">
        <v>4743</v>
      </c>
      <c r="E393" s="323" t="s">
        <v>947</v>
      </c>
      <c r="F393" s="323"/>
      <c r="G393" s="323"/>
      <c r="H393" s="324"/>
    </row>
    <row r="394" spans="1:8" ht="14.25" customHeight="1">
      <c r="A394" s="90" t="s">
        <v>1935</v>
      </c>
      <c r="B394" s="99">
        <v>15</v>
      </c>
      <c r="C394" s="94"/>
      <c r="D394" s="96">
        <v>4751</v>
      </c>
      <c r="E394" s="323" t="s">
        <v>948</v>
      </c>
      <c r="F394" s="323"/>
      <c r="G394" s="323"/>
      <c r="H394" s="324"/>
    </row>
    <row r="395" spans="1:8" ht="14.25" customHeight="1">
      <c r="A395" s="90" t="s">
        <v>1936</v>
      </c>
      <c r="B395" s="99">
        <v>18</v>
      </c>
      <c r="C395" s="94"/>
      <c r="D395" s="96">
        <v>4752</v>
      </c>
      <c r="E395" s="332" t="s">
        <v>1330</v>
      </c>
      <c r="F395" s="333"/>
      <c r="G395" s="333"/>
      <c r="H395" s="334"/>
    </row>
    <row r="396" spans="1:8" ht="27.75" customHeight="1">
      <c r="A396" s="90" t="s">
        <v>1937</v>
      </c>
      <c r="B396" s="99">
        <v>7</v>
      </c>
      <c r="C396" s="94"/>
      <c r="D396" s="96">
        <v>4753</v>
      </c>
      <c r="E396" s="323" t="s">
        <v>1180</v>
      </c>
      <c r="F396" s="323"/>
      <c r="G396" s="323"/>
      <c r="H396" s="324"/>
    </row>
    <row r="397" spans="1:8" ht="14.25" customHeight="1">
      <c r="A397" s="90" t="s">
        <v>1938</v>
      </c>
      <c r="B397" s="99">
        <v>1</v>
      </c>
      <c r="C397" s="94"/>
      <c r="D397" s="96">
        <v>4754</v>
      </c>
      <c r="E397" s="332" t="s">
        <v>1181</v>
      </c>
      <c r="F397" s="333"/>
      <c r="G397" s="333"/>
      <c r="H397" s="334"/>
    </row>
    <row r="398" spans="1:8" ht="27.75" customHeight="1">
      <c r="A398" s="90" t="s">
        <v>1939</v>
      </c>
      <c r="B398" s="99">
        <v>17</v>
      </c>
      <c r="C398" s="94"/>
      <c r="D398" s="96">
        <v>4759</v>
      </c>
      <c r="E398" s="323" t="s">
        <v>1182</v>
      </c>
      <c r="F398" s="323"/>
      <c r="G398" s="323"/>
      <c r="H398" s="324"/>
    </row>
    <row r="399" spans="1:8" ht="14.25" customHeight="1">
      <c r="A399" s="90" t="s">
        <v>1940</v>
      </c>
      <c r="B399" s="99">
        <v>15</v>
      </c>
      <c r="C399" s="94"/>
      <c r="D399" s="96">
        <v>4761</v>
      </c>
      <c r="E399" s="323" t="s">
        <v>1183</v>
      </c>
      <c r="F399" s="323"/>
      <c r="G399" s="323"/>
      <c r="H399" s="324"/>
    </row>
    <row r="400" spans="1:8" ht="27.75" customHeight="1">
      <c r="A400" s="90" t="s">
        <v>1941</v>
      </c>
      <c r="B400" s="99">
        <v>4</v>
      </c>
      <c r="C400" s="94"/>
      <c r="D400" s="96">
        <v>4762</v>
      </c>
      <c r="E400" s="323" t="s">
        <v>1184</v>
      </c>
      <c r="F400" s="323"/>
      <c r="G400" s="323"/>
      <c r="H400" s="324"/>
    </row>
    <row r="401" spans="1:8" ht="14.25" customHeight="1">
      <c r="A401" s="90" t="s">
        <v>1942</v>
      </c>
      <c r="B401" s="99">
        <v>13</v>
      </c>
      <c r="C401" s="94"/>
      <c r="D401" s="96">
        <v>4763</v>
      </c>
      <c r="E401" s="323" t="s">
        <v>1185</v>
      </c>
      <c r="F401" s="323"/>
      <c r="G401" s="323"/>
      <c r="H401" s="324"/>
    </row>
    <row r="402" spans="1:8" ht="14.25" customHeight="1">
      <c r="A402" s="90" t="s">
        <v>1943</v>
      </c>
      <c r="B402" s="99">
        <v>1</v>
      </c>
      <c r="C402" s="94"/>
      <c r="D402" s="96">
        <v>4764</v>
      </c>
      <c r="E402" s="323" t="s">
        <v>1186</v>
      </c>
      <c r="F402" s="323"/>
      <c r="G402" s="323"/>
      <c r="H402" s="324"/>
    </row>
    <row r="403" spans="1:8" ht="14.25" customHeight="1">
      <c r="A403" s="90" t="s">
        <v>1944</v>
      </c>
      <c r="B403" s="99">
        <v>14</v>
      </c>
      <c r="C403" s="94"/>
      <c r="D403" s="96">
        <v>4765</v>
      </c>
      <c r="E403" s="323" t="s">
        <v>1187</v>
      </c>
      <c r="F403" s="323"/>
      <c r="G403" s="323"/>
      <c r="H403" s="324"/>
    </row>
    <row r="404" spans="1:8" ht="14.25" customHeight="1">
      <c r="A404" s="90" t="s">
        <v>1945</v>
      </c>
      <c r="B404" s="99">
        <v>17</v>
      </c>
      <c r="C404" s="94"/>
      <c r="D404" s="96">
        <v>4771</v>
      </c>
      <c r="E404" s="323" t="s">
        <v>1188</v>
      </c>
      <c r="F404" s="323"/>
      <c r="G404" s="323"/>
      <c r="H404" s="324"/>
    </row>
    <row r="405" spans="1:8" ht="14.25" customHeight="1">
      <c r="A405" s="90" t="s">
        <v>1946</v>
      </c>
      <c r="B405" s="99">
        <v>17</v>
      </c>
      <c r="C405" s="94"/>
      <c r="D405" s="96">
        <v>4772</v>
      </c>
      <c r="E405" s="323" t="s">
        <v>1189</v>
      </c>
      <c r="F405" s="323"/>
      <c r="G405" s="323"/>
      <c r="H405" s="324"/>
    </row>
    <row r="406" spans="1:8" ht="14.25" customHeight="1">
      <c r="A406" s="90" t="s">
        <v>1947</v>
      </c>
      <c r="B406" s="99">
        <v>20</v>
      </c>
      <c r="C406" s="94"/>
      <c r="D406" s="96">
        <v>4773</v>
      </c>
      <c r="E406" s="323" t="s">
        <v>1190</v>
      </c>
      <c r="F406" s="323"/>
      <c r="G406" s="323"/>
      <c r="H406" s="324"/>
    </row>
    <row r="407" spans="1:8" ht="27.75" customHeight="1">
      <c r="A407" s="90" t="s">
        <v>1948</v>
      </c>
      <c r="B407" s="99">
        <v>14</v>
      </c>
      <c r="C407" s="94"/>
      <c r="D407" s="96">
        <v>4774</v>
      </c>
      <c r="E407" s="323" t="s">
        <v>1191</v>
      </c>
      <c r="F407" s="323"/>
      <c r="G407" s="323"/>
      <c r="H407" s="324"/>
    </row>
    <row r="408" spans="1:8" ht="14.25" customHeight="1">
      <c r="A408" s="90" t="s">
        <v>1949</v>
      </c>
      <c r="B408" s="99">
        <v>9</v>
      </c>
      <c r="C408" s="94"/>
      <c r="D408" s="96">
        <v>4775</v>
      </c>
      <c r="E408" s="332" t="s">
        <v>1192</v>
      </c>
      <c r="F408" s="333"/>
      <c r="G408" s="333"/>
      <c r="H408" s="334"/>
    </row>
    <row r="409" spans="1:8" ht="27.75" customHeight="1">
      <c r="A409" s="90" t="s">
        <v>1950</v>
      </c>
      <c r="B409" s="99">
        <v>7</v>
      </c>
      <c r="C409" s="94"/>
      <c r="D409" s="96">
        <v>4776</v>
      </c>
      <c r="E409" s="323" t="s">
        <v>1193</v>
      </c>
      <c r="F409" s="323"/>
      <c r="G409" s="323"/>
      <c r="H409" s="324"/>
    </row>
    <row r="410" spans="1:8" ht="14.25" customHeight="1">
      <c r="A410" s="90" t="s">
        <v>1951</v>
      </c>
      <c r="B410" s="99">
        <v>12</v>
      </c>
      <c r="C410" s="94"/>
      <c r="D410" s="96">
        <v>4777</v>
      </c>
      <c r="E410" s="323" t="s">
        <v>1194</v>
      </c>
      <c r="F410" s="323"/>
      <c r="G410" s="323"/>
      <c r="H410" s="324"/>
    </row>
    <row r="411" spans="1:8" ht="14.25" customHeight="1">
      <c r="A411" s="90" t="s">
        <v>1952</v>
      </c>
      <c r="B411" s="99">
        <v>12</v>
      </c>
      <c r="C411" s="94"/>
      <c r="D411" s="96">
        <v>4778</v>
      </c>
      <c r="E411" s="323" t="s">
        <v>1195</v>
      </c>
      <c r="F411" s="323"/>
      <c r="G411" s="323"/>
      <c r="H411" s="324"/>
    </row>
    <row r="412" spans="1:8" ht="14.25" customHeight="1">
      <c r="A412" s="90" t="s">
        <v>1953</v>
      </c>
      <c r="B412" s="99">
        <v>17</v>
      </c>
      <c r="C412" s="94"/>
      <c r="D412" s="96">
        <v>4779</v>
      </c>
      <c r="E412" s="323" t="s">
        <v>1196</v>
      </c>
      <c r="F412" s="323"/>
      <c r="G412" s="323"/>
      <c r="H412" s="324"/>
    </row>
    <row r="413" spans="1:8" ht="14.25" customHeight="1">
      <c r="A413" s="90" t="s">
        <v>1954</v>
      </c>
      <c r="B413" s="99">
        <v>7</v>
      </c>
      <c r="C413" s="94"/>
      <c r="D413" s="96">
        <v>4781</v>
      </c>
      <c r="E413" s="332" t="s">
        <v>1197</v>
      </c>
      <c r="F413" s="333"/>
      <c r="G413" s="333"/>
      <c r="H413" s="334"/>
    </row>
    <row r="414" spans="1:8" ht="14.25" customHeight="1">
      <c r="A414" s="90" t="s">
        <v>1955</v>
      </c>
      <c r="B414" s="99">
        <v>3</v>
      </c>
      <c r="C414" s="94"/>
      <c r="D414" s="96">
        <v>4782</v>
      </c>
      <c r="E414" s="323" t="s">
        <v>1198</v>
      </c>
      <c r="F414" s="323"/>
      <c r="G414" s="323"/>
      <c r="H414" s="324"/>
    </row>
    <row r="415" spans="1:8" ht="14.25" customHeight="1">
      <c r="A415" s="90" t="s">
        <v>1956</v>
      </c>
      <c r="B415" s="99">
        <v>8</v>
      </c>
      <c r="C415" s="94"/>
      <c r="D415" s="96">
        <v>4789</v>
      </c>
      <c r="E415" s="323" t="s">
        <v>1199</v>
      </c>
      <c r="F415" s="323"/>
      <c r="G415" s="323"/>
      <c r="H415" s="324"/>
    </row>
    <row r="416" spans="1:8" ht="14.25" customHeight="1">
      <c r="A416" s="90" t="s">
        <v>1957</v>
      </c>
      <c r="B416" s="99">
        <v>15</v>
      </c>
      <c r="C416" s="94"/>
      <c r="D416" s="96">
        <v>4791</v>
      </c>
      <c r="E416" s="323" t="s">
        <v>1200</v>
      </c>
      <c r="F416" s="323"/>
      <c r="G416" s="323"/>
      <c r="H416" s="324"/>
    </row>
    <row r="417" spans="1:8" ht="14.25" customHeight="1">
      <c r="A417" s="90" t="s">
        <v>1958</v>
      </c>
      <c r="B417" s="99">
        <v>10</v>
      </c>
      <c r="C417" s="94"/>
      <c r="D417" s="96">
        <v>4799</v>
      </c>
      <c r="E417" s="323" t="s">
        <v>1201</v>
      </c>
      <c r="F417" s="323"/>
      <c r="G417" s="323"/>
      <c r="H417" s="324"/>
    </row>
    <row r="418" spans="1:8" ht="14.25" customHeight="1">
      <c r="A418" s="90" t="s">
        <v>1959</v>
      </c>
      <c r="B418" s="99">
        <v>12</v>
      </c>
      <c r="C418" s="94"/>
      <c r="D418" s="96">
        <v>4910</v>
      </c>
      <c r="E418" s="323" t="s">
        <v>1202</v>
      </c>
      <c r="F418" s="323"/>
      <c r="G418" s="323"/>
      <c r="H418" s="324"/>
    </row>
    <row r="419" spans="1:8" ht="14.25" customHeight="1">
      <c r="A419" s="90" t="s">
        <v>1960</v>
      </c>
      <c r="B419" s="99">
        <v>12</v>
      </c>
      <c r="C419" s="94"/>
      <c r="D419" s="96">
        <v>4920</v>
      </c>
      <c r="E419" s="323" t="s">
        <v>1203</v>
      </c>
      <c r="F419" s="323"/>
      <c r="G419" s="323"/>
      <c r="H419" s="324"/>
    </row>
    <row r="420" spans="1:8" ht="14.25" customHeight="1">
      <c r="A420" s="90" t="s">
        <v>1961</v>
      </c>
      <c r="B420" s="99">
        <v>19</v>
      </c>
      <c r="C420" s="94"/>
      <c r="D420" s="96">
        <v>4931</v>
      </c>
      <c r="E420" s="323" t="s">
        <v>1204</v>
      </c>
      <c r="F420" s="323"/>
      <c r="G420" s="323"/>
      <c r="H420" s="324"/>
    </row>
    <row r="421" spans="1:8" ht="14.25" customHeight="1">
      <c r="A421" s="90" t="s">
        <v>1962</v>
      </c>
      <c r="B421" s="99">
        <v>4</v>
      </c>
      <c r="C421" s="94"/>
      <c r="D421" s="96">
        <v>4932</v>
      </c>
      <c r="E421" s="323" t="s">
        <v>1205</v>
      </c>
      <c r="F421" s="323"/>
      <c r="G421" s="323"/>
      <c r="H421" s="324"/>
    </row>
    <row r="422" spans="1:8" ht="14.25" customHeight="1">
      <c r="A422" s="90" t="s">
        <v>1963</v>
      </c>
      <c r="B422" s="99">
        <v>19</v>
      </c>
      <c r="C422" s="94"/>
      <c r="D422" s="96">
        <v>4939</v>
      </c>
      <c r="E422" s="323" t="s">
        <v>1206</v>
      </c>
      <c r="F422" s="323"/>
      <c r="G422" s="323"/>
      <c r="H422" s="324"/>
    </row>
    <row r="423" spans="1:8" ht="14.25" customHeight="1">
      <c r="A423" s="90" t="s">
        <v>1964</v>
      </c>
      <c r="B423" s="99">
        <v>6</v>
      </c>
      <c r="C423" s="94"/>
      <c r="D423" s="96">
        <v>4941</v>
      </c>
      <c r="E423" s="323" t="s">
        <v>1864</v>
      </c>
      <c r="F423" s="323"/>
      <c r="G423" s="323"/>
      <c r="H423" s="324"/>
    </row>
    <row r="424" spans="1:8" ht="14.25" customHeight="1">
      <c r="A424" s="90" t="s">
        <v>1965</v>
      </c>
      <c r="B424" s="99">
        <v>17</v>
      </c>
      <c r="C424" s="94"/>
      <c r="D424" s="96">
        <v>4942</v>
      </c>
      <c r="E424" s="323" t="s">
        <v>1207</v>
      </c>
      <c r="F424" s="323"/>
      <c r="G424" s="323"/>
      <c r="H424" s="324"/>
    </row>
    <row r="425" spans="1:8" ht="14.25" customHeight="1">
      <c r="A425" s="90" t="s">
        <v>1966</v>
      </c>
      <c r="B425" s="99">
        <v>10</v>
      </c>
      <c r="C425" s="94"/>
      <c r="D425" s="96">
        <v>4950</v>
      </c>
      <c r="E425" s="323" t="s">
        <v>1865</v>
      </c>
      <c r="F425" s="323"/>
      <c r="G425" s="323"/>
      <c r="H425" s="324"/>
    </row>
    <row r="426" spans="1:8" ht="14.25" customHeight="1">
      <c r="A426" s="90" t="s">
        <v>1967</v>
      </c>
      <c r="B426" s="99">
        <v>17</v>
      </c>
      <c r="C426" s="94"/>
      <c r="D426" s="96">
        <v>5010</v>
      </c>
      <c r="E426" s="323" t="s">
        <v>1866</v>
      </c>
      <c r="F426" s="323"/>
      <c r="G426" s="323"/>
      <c r="H426" s="324"/>
    </row>
    <row r="427" spans="1:8" ht="14.25" customHeight="1">
      <c r="A427" s="90" t="s">
        <v>1968</v>
      </c>
      <c r="B427" s="99">
        <v>5</v>
      </c>
      <c r="C427" s="94"/>
      <c r="D427" s="96">
        <v>5020</v>
      </c>
      <c r="E427" s="323" t="s">
        <v>1867</v>
      </c>
      <c r="F427" s="323"/>
      <c r="G427" s="323"/>
      <c r="H427" s="324"/>
    </row>
    <row r="428" spans="1:8" ht="14.25" customHeight="1">
      <c r="A428" s="90" t="s">
        <v>1969</v>
      </c>
      <c r="B428" s="99">
        <v>13</v>
      </c>
      <c r="C428" s="94"/>
      <c r="D428" s="96">
        <v>5030</v>
      </c>
      <c r="E428" s="323" t="s">
        <v>1208</v>
      </c>
      <c r="F428" s="323"/>
      <c r="G428" s="323"/>
      <c r="H428" s="324"/>
    </row>
    <row r="429" spans="1:8" ht="14.25" customHeight="1">
      <c r="A429" s="90" t="s">
        <v>1970</v>
      </c>
      <c r="B429" s="99">
        <v>12</v>
      </c>
      <c r="C429" s="94"/>
      <c r="D429" s="96">
        <v>5040</v>
      </c>
      <c r="E429" s="323" t="s">
        <v>1209</v>
      </c>
      <c r="F429" s="323"/>
      <c r="G429" s="323"/>
      <c r="H429" s="324"/>
    </row>
    <row r="430" spans="1:8" ht="14.25" customHeight="1">
      <c r="A430" s="90" t="s">
        <v>678</v>
      </c>
      <c r="B430" s="99">
        <v>17</v>
      </c>
      <c r="C430" s="94"/>
      <c r="D430" s="96">
        <v>5110</v>
      </c>
      <c r="E430" s="323" t="s">
        <v>1210</v>
      </c>
      <c r="F430" s="323"/>
      <c r="G430" s="323"/>
      <c r="H430" s="324"/>
    </row>
    <row r="431" spans="1:8" ht="14.25" customHeight="1">
      <c r="A431" s="90" t="s">
        <v>679</v>
      </c>
      <c r="B431" s="99">
        <v>16</v>
      </c>
      <c r="C431" s="94"/>
      <c r="D431" s="96">
        <v>5121</v>
      </c>
      <c r="E431" s="323" t="s">
        <v>1211</v>
      </c>
      <c r="F431" s="323"/>
      <c r="G431" s="323"/>
      <c r="H431" s="324"/>
    </row>
    <row r="432" spans="1:8" ht="14.25" customHeight="1">
      <c r="A432" s="90" t="s">
        <v>680</v>
      </c>
      <c r="B432" s="99">
        <v>16</v>
      </c>
      <c r="C432" s="94"/>
      <c r="D432" s="96">
        <v>5122</v>
      </c>
      <c r="E432" s="323" t="s">
        <v>1868</v>
      </c>
      <c r="F432" s="323"/>
      <c r="G432" s="323"/>
      <c r="H432" s="324"/>
    </row>
    <row r="433" spans="1:8" ht="14.25" customHeight="1">
      <c r="A433" s="90" t="s">
        <v>681</v>
      </c>
      <c r="B433" s="99">
        <v>13</v>
      </c>
      <c r="C433" s="94"/>
      <c r="D433" s="96">
        <v>5210</v>
      </c>
      <c r="E433" s="323" t="s">
        <v>1869</v>
      </c>
      <c r="F433" s="323"/>
      <c r="G433" s="323"/>
      <c r="H433" s="324"/>
    </row>
    <row r="434" spans="1:8" ht="14.25" customHeight="1">
      <c r="A434" s="90" t="s">
        <v>682</v>
      </c>
      <c r="B434" s="99">
        <v>12</v>
      </c>
      <c r="C434" s="94"/>
      <c r="D434" s="96">
        <v>5221</v>
      </c>
      <c r="E434" s="323" t="s">
        <v>1212</v>
      </c>
      <c r="F434" s="323"/>
      <c r="G434" s="323"/>
      <c r="H434" s="324"/>
    </row>
    <row r="435" spans="1:8" ht="14.25" customHeight="1">
      <c r="A435" s="90" t="s">
        <v>683</v>
      </c>
      <c r="B435" s="99">
        <v>19</v>
      </c>
      <c r="C435" s="94"/>
      <c r="D435" s="96">
        <v>5222</v>
      </c>
      <c r="E435" s="323" t="s">
        <v>1213</v>
      </c>
      <c r="F435" s="323"/>
      <c r="G435" s="323"/>
      <c r="H435" s="324"/>
    </row>
    <row r="436" spans="1:8" ht="14.25" customHeight="1">
      <c r="A436" s="90" t="s">
        <v>684</v>
      </c>
      <c r="B436" s="99">
        <v>20</v>
      </c>
      <c r="C436" s="94"/>
      <c r="D436" s="96">
        <v>5223</v>
      </c>
      <c r="E436" s="323" t="s">
        <v>1214</v>
      </c>
      <c r="F436" s="323"/>
      <c r="G436" s="323"/>
      <c r="H436" s="324"/>
    </row>
    <row r="437" spans="1:8" ht="14.25" customHeight="1">
      <c r="A437" s="90" t="s">
        <v>685</v>
      </c>
      <c r="B437" s="99">
        <v>14</v>
      </c>
      <c r="C437" s="94"/>
      <c r="D437" s="96">
        <v>5224</v>
      </c>
      <c r="E437" s="323" t="s">
        <v>1215</v>
      </c>
      <c r="F437" s="323"/>
      <c r="G437" s="323"/>
      <c r="H437" s="324"/>
    </row>
    <row r="438" spans="1:8" ht="14.25" customHeight="1">
      <c r="A438" s="90" t="s">
        <v>686</v>
      </c>
      <c r="B438" s="99">
        <v>2</v>
      </c>
      <c r="C438" s="94"/>
      <c r="D438" s="96">
        <v>5229</v>
      </c>
      <c r="E438" s="323" t="s">
        <v>1216</v>
      </c>
      <c r="F438" s="323"/>
      <c r="G438" s="323"/>
      <c r="H438" s="324"/>
    </row>
    <row r="439" spans="1:8" ht="14.25" customHeight="1">
      <c r="A439" s="90" t="s">
        <v>687</v>
      </c>
      <c r="B439" s="99">
        <v>1</v>
      </c>
      <c r="C439" s="94"/>
      <c r="D439" s="96">
        <v>5310</v>
      </c>
      <c r="E439" s="323" t="s">
        <v>1217</v>
      </c>
      <c r="F439" s="323"/>
      <c r="G439" s="323"/>
      <c r="H439" s="324"/>
    </row>
    <row r="440" spans="1:8" ht="14.25" customHeight="1">
      <c r="A440" s="90" t="s">
        <v>688</v>
      </c>
      <c r="B440" s="99">
        <v>17</v>
      </c>
      <c r="C440" s="94"/>
      <c r="D440" s="96">
        <v>5320</v>
      </c>
      <c r="E440" s="323" t="s">
        <v>1218</v>
      </c>
      <c r="F440" s="323"/>
      <c r="G440" s="323"/>
      <c r="H440" s="324"/>
    </row>
    <row r="441" spans="1:8" ht="14.25" customHeight="1">
      <c r="A441" s="90" t="s">
        <v>689</v>
      </c>
      <c r="B441" s="99">
        <v>10</v>
      </c>
      <c r="C441" s="94"/>
      <c r="D441" s="96">
        <v>5510</v>
      </c>
      <c r="E441" s="323" t="s">
        <v>1219</v>
      </c>
      <c r="F441" s="323"/>
      <c r="G441" s="323"/>
      <c r="H441" s="324"/>
    </row>
    <row r="442" spans="1:8" ht="14.25" customHeight="1">
      <c r="A442" s="90" t="s">
        <v>690</v>
      </c>
      <c r="B442" s="99">
        <v>13</v>
      </c>
      <c r="C442" s="94"/>
      <c r="D442" s="96">
        <v>5520</v>
      </c>
      <c r="E442" s="323" t="s">
        <v>1220</v>
      </c>
      <c r="F442" s="323"/>
      <c r="G442" s="323"/>
      <c r="H442" s="324"/>
    </row>
    <row r="443" spans="1:8" ht="14.25" customHeight="1">
      <c r="A443" s="90" t="s">
        <v>691</v>
      </c>
      <c r="B443" s="99">
        <v>3</v>
      </c>
      <c r="C443" s="94"/>
      <c r="D443" s="96">
        <v>5530</v>
      </c>
      <c r="E443" s="323" t="s">
        <v>1221</v>
      </c>
      <c r="F443" s="323"/>
      <c r="G443" s="323"/>
      <c r="H443" s="324"/>
    </row>
    <row r="444" spans="1:8" ht="14.25" customHeight="1">
      <c r="A444" s="90" t="s">
        <v>692</v>
      </c>
      <c r="B444" s="99">
        <v>17</v>
      </c>
      <c r="C444" s="94"/>
      <c r="D444" s="96">
        <v>5590</v>
      </c>
      <c r="E444" s="323" t="s">
        <v>1863</v>
      </c>
      <c r="F444" s="323"/>
      <c r="G444" s="323"/>
      <c r="H444" s="324"/>
    </row>
    <row r="445" spans="1:8" ht="14.25" customHeight="1">
      <c r="A445" s="90" t="s">
        <v>693</v>
      </c>
      <c r="B445" s="99">
        <v>17</v>
      </c>
      <c r="C445" s="94"/>
      <c r="D445" s="96">
        <v>5610</v>
      </c>
      <c r="E445" s="323" t="s">
        <v>1222</v>
      </c>
      <c r="F445" s="323"/>
      <c r="G445" s="323"/>
      <c r="H445" s="324"/>
    </row>
    <row r="446" spans="1:8" ht="14.25" customHeight="1">
      <c r="A446" s="90" t="s">
        <v>694</v>
      </c>
      <c r="B446" s="99">
        <v>20</v>
      </c>
      <c r="C446" s="94"/>
      <c r="D446" s="96">
        <v>5621</v>
      </c>
      <c r="E446" s="323" t="s">
        <v>1223</v>
      </c>
      <c r="F446" s="323"/>
      <c r="G446" s="323"/>
      <c r="H446" s="324"/>
    </row>
    <row r="447" spans="1:8" ht="14.25" customHeight="1">
      <c r="A447" s="90" t="s">
        <v>695</v>
      </c>
      <c r="B447" s="99">
        <v>18</v>
      </c>
      <c r="C447" s="94"/>
      <c r="D447" s="96">
        <v>5629</v>
      </c>
      <c r="E447" s="323" t="s">
        <v>1224</v>
      </c>
      <c r="F447" s="323"/>
      <c r="G447" s="323"/>
      <c r="H447" s="324"/>
    </row>
    <row r="448" spans="1:8" ht="14.25" customHeight="1">
      <c r="A448" s="90" t="s">
        <v>696</v>
      </c>
      <c r="B448" s="99">
        <v>1</v>
      </c>
      <c r="C448" s="94"/>
      <c r="D448" s="96">
        <v>5630</v>
      </c>
      <c r="E448" s="323" t="s">
        <v>1225</v>
      </c>
      <c r="F448" s="323"/>
      <c r="G448" s="323"/>
      <c r="H448" s="324"/>
    </row>
    <row r="449" spans="1:8" ht="14.25" customHeight="1">
      <c r="A449" s="90" t="s">
        <v>697</v>
      </c>
      <c r="B449" s="99">
        <v>5</v>
      </c>
      <c r="C449" s="94"/>
      <c r="D449" s="96">
        <v>5811</v>
      </c>
      <c r="E449" s="323" t="s">
        <v>2060</v>
      </c>
      <c r="F449" s="323"/>
      <c r="G449" s="323"/>
      <c r="H449" s="324"/>
    </row>
    <row r="450" spans="1:8" ht="14.25" customHeight="1">
      <c r="A450" s="90" t="s">
        <v>698</v>
      </c>
      <c r="B450" s="99">
        <v>13</v>
      </c>
      <c r="C450" s="94"/>
      <c r="D450" s="96">
        <v>5812</v>
      </c>
      <c r="E450" s="323" t="s">
        <v>1226</v>
      </c>
      <c r="F450" s="323"/>
      <c r="G450" s="323"/>
      <c r="H450" s="324"/>
    </row>
    <row r="451" spans="1:8" ht="14.25" customHeight="1">
      <c r="A451" s="90" t="s">
        <v>699</v>
      </c>
      <c r="B451" s="99">
        <v>5</v>
      </c>
      <c r="C451" s="94"/>
      <c r="D451" s="96">
        <v>5813</v>
      </c>
      <c r="E451" s="323" t="s">
        <v>2061</v>
      </c>
      <c r="F451" s="323"/>
      <c r="G451" s="323"/>
      <c r="H451" s="324"/>
    </row>
    <row r="452" spans="1:8" ht="14.25" customHeight="1">
      <c r="A452" s="90" t="s">
        <v>700</v>
      </c>
      <c r="B452" s="99">
        <v>1</v>
      </c>
      <c r="C452" s="94"/>
      <c r="D452" s="96">
        <v>5814</v>
      </c>
      <c r="E452" s="323" t="s">
        <v>1227</v>
      </c>
      <c r="F452" s="323"/>
      <c r="G452" s="323"/>
      <c r="H452" s="324"/>
    </row>
    <row r="453" spans="1:8" ht="14.25" customHeight="1">
      <c r="A453" s="90" t="s">
        <v>701</v>
      </c>
      <c r="B453" s="99">
        <v>6</v>
      </c>
      <c r="C453" s="94"/>
      <c r="D453" s="96">
        <v>5819</v>
      </c>
      <c r="E453" s="323" t="s">
        <v>1228</v>
      </c>
      <c r="F453" s="323"/>
      <c r="G453" s="323"/>
      <c r="H453" s="324"/>
    </row>
    <row r="454" spans="1:8" ht="14.25" customHeight="1">
      <c r="A454" s="90" t="s">
        <v>702</v>
      </c>
      <c r="B454" s="99">
        <v>20</v>
      </c>
      <c r="C454" s="94"/>
      <c r="D454" s="96">
        <v>5821</v>
      </c>
      <c r="E454" s="323" t="s">
        <v>1229</v>
      </c>
      <c r="F454" s="323"/>
      <c r="G454" s="323"/>
      <c r="H454" s="324"/>
    </row>
    <row r="455" spans="1:8" ht="14.25" customHeight="1">
      <c r="A455" s="90" t="s">
        <v>703</v>
      </c>
      <c r="B455" s="99">
        <v>2</v>
      </c>
      <c r="C455" s="94"/>
      <c r="D455" s="96">
        <v>5829</v>
      </c>
      <c r="E455" s="323" t="s">
        <v>1230</v>
      </c>
      <c r="F455" s="323"/>
      <c r="G455" s="323"/>
      <c r="H455" s="324"/>
    </row>
    <row r="456" spans="1:8" ht="14.25" customHeight="1">
      <c r="A456" s="90" t="s">
        <v>704</v>
      </c>
      <c r="B456" s="99">
        <v>18</v>
      </c>
      <c r="C456" s="94"/>
      <c r="D456" s="96">
        <v>5911</v>
      </c>
      <c r="E456" s="323" t="s">
        <v>1231</v>
      </c>
      <c r="F456" s="323"/>
      <c r="G456" s="323"/>
      <c r="H456" s="324"/>
    </row>
    <row r="457" spans="1:8" ht="14.25" customHeight="1">
      <c r="A457" s="90" t="s">
        <v>848</v>
      </c>
      <c r="B457" s="99">
        <v>20</v>
      </c>
      <c r="C457" s="94"/>
      <c r="D457" s="96">
        <v>5912</v>
      </c>
      <c r="E457" s="332" t="s">
        <v>1232</v>
      </c>
      <c r="F457" s="333"/>
      <c r="G457" s="333"/>
      <c r="H457" s="334"/>
    </row>
    <row r="458" spans="1:8" ht="14.25" customHeight="1">
      <c r="A458" s="90" t="s">
        <v>849</v>
      </c>
      <c r="B458" s="99">
        <v>6</v>
      </c>
      <c r="C458" s="94"/>
      <c r="D458" s="96">
        <v>5913</v>
      </c>
      <c r="E458" s="323" t="s">
        <v>1233</v>
      </c>
      <c r="F458" s="323"/>
      <c r="G458" s="323"/>
      <c r="H458" s="324"/>
    </row>
    <row r="459" spans="1:8" ht="14.25" customHeight="1">
      <c r="A459" s="90" t="s">
        <v>850</v>
      </c>
      <c r="B459" s="99">
        <v>18</v>
      </c>
      <c r="C459" s="94"/>
      <c r="D459" s="96">
        <v>5914</v>
      </c>
      <c r="E459" s="323" t="s">
        <v>1234</v>
      </c>
      <c r="F459" s="323"/>
      <c r="G459" s="323"/>
      <c r="H459" s="324"/>
    </row>
    <row r="460" spans="1:8" ht="14.25" customHeight="1">
      <c r="A460" s="90" t="s">
        <v>851</v>
      </c>
      <c r="B460" s="99">
        <v>18</v>
      </c>
      <c r="C460" s="94"/>
      <c r="D460" s="96">
        <v>5920</v>
      </c>
      <c r="E460" s="323" t="s">
        <v>1235</v>
      </c>
      <c r="F460" s="323"/>
      <c r="G460" s="323"/>
      <c r="H460" s="324"/>
    </row>
    <row r="461" spans="1:8" ht="14.25" customHeight="1">
      <c r="A461" s="90" t="s">
        <v>852</v>
      </c>
      <c r="B461" s="99">
        <v>7</v>
      </c>
      <c r="C461" s="94"/>
      <c r="D461" s="96">
        <v>6010</v>
      </c>
      <c r="E461" s="323" t="s">
        <v>1236</v>
      </c>
      <c r="F461" s="323"/>
      <c r="G461" s="323"/>
      <c r="H461" s="324"/>
    </row>
    <row r="462" spans="1:8" ht="14.25" customHeight="1">
      <c r="A462" s="90" t="s">
        <v>853</v>
      </c>
      <c r="B462" s="99">
        <v>20</v>
      </c>
      <c r="C462" s="94"/>
      <c r="D462" s="96">
        <v>6020</v>
      </c>
      <c r="E462" s="323" t="s">
        <v>1237</v>
      </c>
      <c r="F462" s="323"/>
      <c r="G462" s="323"/>
      <c r="H462" s="324"/>
    </row>
    <row r="463" spans="1:8" ht="14.25" customHeight="1">
      <c r="A463" s="90" t="s">
        <v>854</v>
      </c>
      <c r="B463" s="99">
        <v>17</v>
      </c>
      <c r="C463" s="94"/>
      <c r="D463" s="96">
        <v>6110</v>
      </c>
      <c r="E463" s="323" t="s">
        <v>1238</v>
      </c>
      <c r="F463" s="323"/>
      <c r="G463" s="323"/>
      <c r="H463" s="324"/>
    </row>
    <row r="464" spans="1:8" ht="14.25" customHeight="1">
      <c r="A464" s="90" t="s">
        <v>855</v>
      </c>
      <c r="B464" s="99">
        <v>15</v>
      </c>
      <c r="C464" s="94"/>
      <c r="D464" s="96">
        <v>6120</v>
      </c>
      <c r="E464" s="323" t="s">
        <v>1239</v>
      </c>
      <c r="F464" s="323"/>
      <c r="G464" s="323"/>
      <c r="H464" s="324"/>
    </row>
    <row r="465" spans="1:8" ht="14.25" customHeight="1">
      <c r="A465" s="90" t="s">
        <v>856</v>
      </c>
      <c r="B465" s="99">
        <v>13</v>
      </c>
      <c r="C465" s="94"/>
      <c r="D465" s="96">
        <v>6130</v>
      </c>
      <c r="E465" s="323" t="s">
        <v>1240</v>
      </c>
      <c r="F465" s="323"/>
      <c r="G465" s="323"/>
      <c r="H465" s="324"/>
    </row>
    <row r="466" spans="1:8" ht="14.25" customHeight="1">
      <c r="A466" s="90" t="s">
        <v>857</v>
      </c>
      <c r="B466" s="99">
        <v>14</v>
      </c>
      <c r="C466" s="94"/>
      <c r="D466" s="96">
        <v>6190</v>
      </c>
      <c r="E466" s="323" t="s">
        <v>1241</v>
      </c>
      <c r="F466" s="323"/>
      <c r="G466" s="323"/>
      <c r="H466" s="324"/>
    </row>
    <row r="467" spans="1:8" ht="14.25" customHeight="1">
      <c r="A467" s="90" t="s">
        <v>858</v>
      </c>
      <c r="B467" s="99">
        <v>17</v>
      </c>
      <c r="C467" s="94"/>
      <c r="D467" s="96">
        <v>6201</v>
      </c>
      <c r="E467" s="323" t="s">
        <v>1242</v>
      </c>
      <c r="F467" s="323"/>
      <c r="G467" s="323"/>
      <c r="H467" s="324"/>
    </row>
    <row r="468" spans="1:8" ht="14.25" customHeight="1">
      <c r="A468" s="90" t="s">
        <v>859</v>
      </c>
      <c r="B468" s="99">
        <v>10</v>
      </c>
      <c r="C468" s="94"/>
      <c r="D468" s="96">
        <v>6202</v>
      </c>
      <c r="E468" s="323" t="s">
        <v>1243</v>
      </c>
      <c r="F468" s="323"/>
      <c r="G468" s="323"/>
      <c r="H468" s="324"/>
    </row>
    <row r="469" spans="1:8" ht="14.25" customHeight="1">
      <c r="A469" s="90" t="s">
        <v>860</v>
      </c>
      <c r="B469" s="99">
        <v>7</v>
      </c>
      <c r="C469" s="94"/>
      <c r="D469" s="96">
        <v>6203</v>
      </c>
      <c r="E469" s="323" t="s">
        <v>1244</v>
      </c>
      <c r="F469" s="323"/>
      <c r="G469" s="323"/>
      <c r="H469" s="324"/>
    </row>
    <row r="470" spans="1:8" ht="14.25" customHeight="1">
      <c r="A470" s="90" t="s">
        <v>861</v>
      </c>
      <c r="B470" s="99">
        <v>16</v>
      </c>
      <c r="C470" s="94"/>
      <c r="D470" s="96">
        <v>6209</v>
      </c>
      <c r="E470" s="323" t="s">
        <v>1245</v>
      </c>
      <c r="F470" s="323"/>
      <c r="G470" s="323"/>
      <c r="H470" s="324"/>
    </row>
    <row r="471" spans="1:8" ht="14.25" customHeight="1">
      <c r="A471" s="90" t="s">
        <v>862</v>
      </c>
      <c r="B471" s="99">
        <v>20</v>
      </c>
      <c r="C471" s="94"/>
      <c r="D471" s="96">
        <v>6311</v>
      </c>
      <c r="E471" s="323" t="s">
        <v>1246</v>
      </c>
      <c r="F471" s="323"/>
      <c r="G471" s="323"/>
      <c r="H471" s="324"/>
    </row>
    <row r="472" spans="1:8" ht="14.25" customHeight="1">
      <c r="A472" s="90" t="s">
        <v>863</v>
      </c>
      <c r="B472" s="99">
        <v>18</v>
      </c>
      <c r="C472" s="94"/>
      <c r="D472" s="96">
        <v>6312</v>
      </c>
      <c r="E472" s="323" t="s">
        <v>1247</v>
      </c>
      <c r="F472" s="323"/>
      <c r="G472" s="323"/>
      <c r="H472" s="324"/>
    </row>
    <row r="473" spans="1:8" ht="14.25" customHeight="1">
      <c r="A473" s="90" t="s">
        <v>864</v>
      </c>
      <c r="B473" s="99">
        <v>18</v>
      </c>
      <c r="C473" s="94"/>
      <c r="D473" s="96">
        <v>6391</v>
      </c>
      <c r="E473" s="323" t="s">
        <v>1248</v>
      </c>
      <c r="F473" s="323"/>
      <c r="G473" s="323"/>
      <c r="H473" s="324"/>
    </row>
    <row r="474" spans="1:8" ht="14.25" customHeight="1">
      <c r="A474" s="90" t="s">
        <v>865</v>
      </c>
      <c r="B474" s="99">
        <v>15</v>
      </c>
      <c r="C474" s="94"/>
      <c r="D474" s="96">
        <v>6399</v>
      </c>
      <c r="E474" s="323" t="s">
        <v>1249</v>
      </c>
      <c r="F474" s="323"/>
      <c r="G474" s="323"/>
      <c r="H474" s="324"/>
    </row>
    <row r="475" spans="1:8" ht="14.25" customHeight="1">
      <c r="A475" s="90" t="s">
        <v>866</v>
      </c>
      <c r="B475" s="99">
        <v>13</v>
      </c>
      <c r="C475" s="94"/>
      <c r="D475" s="96">
        <v>6411</v>
      </c>
      <c r="E475" s="323" t="s">
        <v>1870</v>
      </c>
      <c r="F475" s="323"/>
      <c r="G475" s="323"/>
      <c r="H475" s="324"/>
    </row>
    <row r="476" spans="1:8" ht="14.25" customHeight="1">
      <c r="A476" s="90" t="s">
        <v>867</v>
      </c>
      <c r="B476" s="99">
        <v>16</v>
      </c>
      <c r="C476" s="94"/>
      <c r="D476" s="96">
        <v>6419</v>
      </c>
      <c r="E476" s="323" t="s">
        <v>1250</v>
      </c>
      <c r="F476" s="323"/>
      <c r="G476" s="323"/>
      <c r="H476" s="324"/>
    </row>
    <row r="477" spans="1:8" ht="14.25" customHeight="1">
      <c r="A477" s="90" t="s">
        <v>868</v>
      </c>
      <c r="B477" s="99">
        <v>3</v>
      </c>
      <c r="C477" s="94"/>
      <c r="D477" s="96">
        <v>6420</v>
      </c>
      <c r="E477" s="323" t="s">
        <v>1251</v>
      </c>
      <c r="F477" s="323"/>
      <c r="G477" s="323"/>
      <c r="H477" s="324"/>
    </row>
    <row r="478" spans="1:8" ht="14.25" customHeight="1">
      <c r="A478" s="90" t="s">
        <v>869</v>
      </c>
      <c r="B478" s="99">
        <v>16</v>
      </c>
      <c r="C478" s="94"/>
      <c r="D478" s="96">
        <v>6430</v>
      </c>
      <c r="E478" s="323" t="s">
        <v>1252</v>
      </c>
      <c r="F478" s="323"/>
      <c r="G478" s="323"/>
      <c r="H478" s="324"/>
    </row>
    <row r="479" spans="1:8" ht="14.25" customHeight="1">
      <c r="A479" s="90" t="s">
        <v>870</v>
      </c>
      <c r="B479" s="99">
        <v>4</v>
      </c>
      <c r="C479" s="94"/>
      <c r="D479" s="96">
        <v>6491</v>
      </c>
      <c r="E479" s="323" t="s">
        <v>1253</v>
      </c>
      <c r="F479" s="323"/>
      <c r="G479" s="323"/>
      <c r="H479" s="324"/>
    </row>
    <row r="480" spans="1:8" ht="14.25" customHeight="1">
      <c r="A480" s="90" t="s">
        <v>871</v>
      </c>
      <c r="B480" s="99">
        <v>16</v>
      </c>
      <c r="C480" s="94"/>
      <c r="D480" s="96">
        <v>6492</v>
      </c>
      <c r="E480" s="323" t="s">
        <v>1048</v>
      </c>
      <c r="F480" s="323"/>
      <c r="G480" s="323"/>
      <c r="H480" s="324"/>
    </row>
    <row r="481" spans="1:8" ht="14.25" customHeight="1">
      <c r="A481" s="90" t="s">
        <v>872</v>
      </c>
      <c r="B481" s="99">
        <v>15</v>
      </c>
      <c r="C481" s="94"/>
      <c r="D481" s="96">
        <v>6499</v>
      </c>
      <c r="E481" s="323" t="s">
        <v>1254</v>
      </c>
      <c r="F481" s="323"/>
      <c r="G481" s="323"/>
      <c r="H481" s="324"/>
    </row>
    <row r="482" spans="1:8" ht="14.25" customHeight="1">
      <c r="A482" s="90" t="s">
        <v>873</v>
      </c>
      <c r="B482" s="99">
        <v>17</v>
      </c>
      <c r="C482" s="94"/>
      <c r="D482" s="96">
        <v>6511</v>
      </c>
      <c r="E482" s="323" t="s">
        <v>1255</v>
      </c>
      <c r="F482" s="323"/>
      <c r="G482" s="323"/>
      <c r="H482" s="324"/>
    </row>
    <row r="483" spans="1:8" ht="14.25" customHeight="1">
      <c r="A483" s="90" t="s">
        <v>874</v>
      </c>
      <c r="B483" s="99">
        <v>14</v>
      </c>
      <c r="C483" s="94"/>
      <c r="D483" s="96">
        <v>6512</v>
      </c>
      <c r="E483" s="323" t="s">
        <v>1050</v>
      </c>
      <c r="F483" s="323"/>
      <c r="G483" s="323"/>
      <c r="H483" s="324"/>
    </row>
    <row r="484" spans="1:8" ht="14.25" customHeight="1">
      <c r="A484" s="90" t="s">
        <v>875</v>
      </c>
      <c r="B484" s="99">
        <v>5</v>
      </c>
      <c r="C484" s="94"/>
      <c r="D484" s="96">
        <v>6520</v>
      </c>
      <c r="E484" s="323" t="s">
        <v>1256</v>
      </c>
      <c r="F484" s="323"/>
      <c r="G484" s="323"/>
      <c r="H484" s="324"/>
    </row>
    <row r="485" spans="1:8" ht="14.25" customHeight="1">
      <c r="A485" s="90" t="s">
        <v>876</v>
      </c>
      <c r="B485" s="99">
        <v>17</v>
      </c>
      <c r="C485" s="94"/>
      <c r="D485" s="96">
        <v>6530</v>
      </c>
      <c r="E485" s="323" t="s">
        <v>1049</v>
      </c>
      <c r="F485" s="323"/>
      <c r="G485" s="323"/>
      <c r="H485" s="324"/>
    </row>
    <row r="486" spans="1:8" ht="14.25" customHeight="1">
      <c r="A486" s="90" t="s">
        <v>877</v>
      </c>
      <c r="B486" s="99">
        <v>19</v>
      </c>
      <c r="C486" s="94"/>
      <c r="D486" s="96">
        <v>6611</v>
      </c>
      <c r="E486" s="323" t="s">
        <v>1257</v>
      </c>
      <c r="F486" s="323"/>
      <c r="G486" s="323"/>
      <c r="H486" s="324"/>
    </row>
    <row r="487" spans="1:8" ht="14.25" customHeight="1">
      <c r="A487" s="90" t="s">
        <v>878</v>
      </c>
      <c r="B487" s="99">
        <v>16</v>
      </c>
      <c r="C487" s="94"/>
      <c r="D487" s="96">
        <v>6612</v>
      </c>
      <c r="E487" s="323" t="s">
        <v>1258</v>
      </c>
      <c r="F487" s="323"/>
      <c r="G487" s="323"/>
      <c r="H487" s="324"/>
    </row>
    <row r="488" spans="1:8" ht="14.25" customHeight="1">
      <c r="A488" s="90" t="s">
        <v>879</v>
      </c>
      <c r="B488" s="99">
        <v>17</v>
      </c>
      <c r="C488" s="94"/>
      <c r="D488" s="96">
        <v>6619</v>
      </c>
      <c r="E488" s="332" t="s">
        <v>1259</v>
      </c>
      <c r="F488" s="333"/>
      <c r="G488" s="333"/>
      <c r="H488" s="334"/>
    </row>
    <row r="489" spans="1:8" ht="14.25" customHeight="1">
      <c r="A489" s="90" t="s">
        <v>880</v>
      </c>
      <c r="B489" s="99">
        <v>2</v>
      </c>
      <c r="C489" s="94"/>
      <c r="D489" s="96">
        <v>6621</v>
      </c>
      <c r="E489" s="323" t="s">
        <v>1260</v>
      </c>
      <c r="F489" s="323"/>
      <c r="G489" s="323"/>
      <c r="H489" s="324"/>
    </row>
    <row r="490" spans="1:8" ht="14.25" customHeight="1">
      <c r="A490" s="90" t="s">
        <v>881</v>
      </c>
      <c r="B490" s="99">
        <v>9</v>
      </c>
      <c r="C490" s="94"/>
      <c r="D490" s="96">
        <v>6622</v>
      </c>
      <c r="E490" s="323" t="s">
        <v>1261</v>
      </c>
      <c r="F490" s="323"/>
      <c r="G490" s="323"/>
      <c r="H490" s="324"/>
    </row>
    <row r="491" spans="1:8" ht="14.25" customHeight="1">
      <c r="A491" s="90" t="s">
        <v>882</v>
      </c>
      <c r="B491" s="99">
        <v>18</v>
      </c>
      <c r="C491" s="94"/>
      <c r="D491" s="96">
        <v>6629</v>
      </c>
      <c r="E491" s="323" t="s">
        <v>1262</v>
      </c>
      <c r="F491" s="323"/>
      <c r="G491" s="323"/>
      <c r="H491" s="324"/>
    </row>
    <row r="492" spans="1:8" ht="14.25" customHeight="1">
      <c r="A492" s="90" t="s">
        <v>883</v>
      </c>
      <c r="B492" s="99">
        <v>15</v>
      </c>
      <c r="C492" s="94"/>
      <c r="D492" s="96">
        <v>6630</v>
      </c>
      <c r="E492" s="323" t="s">
        <v>0</v>
      </c>
      <c r="F492" s="323"/>
      <c r="G492" s="323"/>
      <c r="H492" s="324"/>
    </row>
    <row r="493" spans="1:8" ht="14.25" customHeight="1">
      <c r="A493" s="90" t="s">
        <v>884</v>
      </c>
      <c r="B493" s="99">
        <v>14</v>
      </c>
      <c r="C493" s="94"/>
      <c r="D493" s="96">
        <v>6810</v>
      </c>
      <c r="E493" s="323" t="s">
        <v>1</v>
      </c>
      <c r="F493" s="323"/>
      <c r="G493" s="323"/>
      <c r="H493" s="324"/>
    </row>
    <row r="494" spans="1:8" ht="14.25" customHeight="1">
      <c r="A494" s="90" t="s">
        <v>885</v>
      </c>
      <c r="B494" s="99">
        <v>5</v>
      </c>
      <c r="C494" s="94"/>
      <c r="D494" s="96">
        <v>6820</v>
      </c>
      <c r="E494" s="332" t="s">
        <v>2</v>
      </c>
      <c r="F494" s="333"/>
      <c r="G494" s="333"/>
      <c r="H494" s="334"/>
    </row>
    <row r="495" spans="1:8" ht="14.25" customHeight="1">
      <c r="A495" s="90" t="s">
        <v>886</v>
      </c>
      <c r="B495" s="99">
        <v>5</v>
      </c>
      <c r="C495" s="94"/>
      <c r="D495" s="96">
        <v>6831</v>
      </c>
      <c r="E495" s="323" t="s">
        <v>3</v>
      </c>
      <c r="F495" s="323"/>
      <c r="G495" s="323"/>
      <c r="H495" s="324"/>
    </row>
    <row r="496" spans="1:8" ht="14.25" customHeight="1">
      <c r="A496" s="90" t="s">
        <v>887</v>
      </c>
      <c r="B496" s="99">
        <v>19</v>
      </c>
      <c r="C496" s="94"/>
      <c r="D496" s="96">
        <v>6832</v>
      </c>
      <c r="E496" s="323" t="s">
        <v>4</v>
      </c>
      <c r="F496" s="323"/>
      <c r="G496" s="323"/>
      <c r="H496" s="324"/>
    </row>
    <row r="497" spans="1:8" ht="14.25" customHeight="1">
      <c r="A497" s="90" t="s">
        <v>888</v>
      </c>
      <c r="B497" s="99">
        <v>11</v>
      </c>
      <c r="C497" s="94"/>
      <c r="D497" s="96">
        <v>6910</v>
      </c>
      <c r="E497" s="323" t="s">
        <v>5</v>
      </c>
      <c r="F497" s="323"/>
      <c r="G497" s="323"/>
      <c r="H497" s="324"/>
    </row>
    <row r="498" spans="1:8" ht="14.25" customHeight="1">
      <c r="A498" s="90" t="s">
        <v>889</v>
      </c>
      <c r="B498" s="99">
        <v>1</v>
      </c>
      <c r="C498" s="94"/>
      <c r="D498" s="96">
        <v>6920</v>
      </c>
      <c r="E498" s="323" t="s">
        <v>6</v>
      </c>
      <c r="F498" s="323"/>
      <c r="G498" s="323"/>
      <c r="H498" s="324"/>
    </row>
    <row r="499" spans="1:8" ht="14.25" customHeight="1">
      <c r="A499" s="90" t="s">
        <v>890</v>
      </c>
      <c r="B499" s="99">
        <v>12</v>
      </c>
      <c r="C499" s="94"/>
      <c r="D499" s="96">
        <v>7010</v>
      </c>
      <c r="E499" s="323" t="s">
        <v>7</v>
      </c>
      <c r="F499" s="323"/>
      <c r="G499" s="323"/>
      <c r="H499" s="324"/>
    </row>
    <row r="500" spans="1:8" ht="14.25" customHeight="1">
      <c r="A500" s="90" t="s">
        <v>891</v>
      </c>
      <c r="B500" s="99">
        <v>3</v>
      </c>
      <c r="C500" s="94"/>
      <c r="D500" s="96">
        <v>7021</v>
      </c>
      <c r="E500" s="323" t="s">
        <v>8</v>
      </c>
      <c r="F500" s="323"/>
      <c r="G500" s="323"/>
      <c r="H500" s="324"/>
    </row>
    <row r="501" spans="1:8" ht="14.25" customHeight="1">
      <c r="A501" s="90" t="s">
        <v>892</v>
      </c>
      <c r="B501" s="99">
        <v>7</v>
      </c>
      <c r="C501" s="94"/>
      <c r="D501" s="96">
        <v>7022</v>
      </c>
      <c r="E501" s="323" t="s">
        <v>9</v>
      </c>
      <c r="F501" s="323"/>
      <c r="G501" s="323"/>
      <c r="H501" s="324"/>
    </row>
    <row r="502" spans="1:8" ht="14.25" customHeight="1">
      <c r="A502" s="90" t="s">
        <v>893</v>
      </c>
      <c r="B502" s="99">
        <v>7</v>
      </c>
      <c r="C502" s="94"/>
      <c r="D502" s="96">
        <v>7111</v>
      </c>
      <c r="E502" s="323" t="s">
        <v>10</v>
      </c>
      <c r="F502" s="323"/>
      <c r="G502" s="323"/>
      <c r="H502" s="324"/>
    </row>
    <row r="503" spans="1:8" ht="14.25" customHeight="1">
      <c r="A503" s="90" t="s">
        <v>894</v>
      </c>
      <c r="B503" s="99">
        <v>5</v>
      </c>
      <c r="C503" s="94"/>
      <c r="D503" s="96">
        <v>7112</v>
      </c>
      <c r="E503" s="323" t="s">
        <v>11</v>
      </c>
      <c r="F503" s="323"/>
      <c r="G503" s="323"/>
      <c r="H503" s="324"/>
    </row>
    <row r="504" spans="1:8" ht="14.25" customHeight="1">
      <c r="A504" s="90" t="s">
        <v>895</v>
      </c>
      <c r="B504" s="99">
        <v>7</v>
      </c>
      <c r="C504" s="94"/>
      <c r="D504" s="96">
        <v>7120</v>
      </c>
      <c r="E504" s="323" t="s">
        <v>1051</v>
      </c>
      <c r="F504" s="323"/>
      <c r="G504" s="323"/>
      <c r="H504" s="324"/>
    </row>
    <row r="505" spans="1:8" ht="14.25" customHeight="1">
      <c r="A505" s="90" t="s">
        <v>705</v>
      </c>
      <c r="B505" s="99">
        <v>2</v>
      </c>
      <c r="C505" s="94"/>
      <c r="D505" s="96">
        <v>7211</v>
      </c>
      <c r="E505" s="323" t="s">
        <v>12</v>
      </c>
      <c r="F505" s="323"/>
      <c r="G505" s="323"/>
      <c r="H505" s="324"/>
    </row>
    <row r="506" spans="1:8" ht="14.25" customHeight="1">
      <c r="A506" s="90" t="s">
        <v>706</v>
      </c>
      <c r="B506" s="99">
        <v>7</v>
      </c>
      <c r="C506" s="94"/>
      <c r="D506" s="96">
        <v>7219</v>
      </c>
      <c r="E506" s="332" t="s">
        <v>13</v>
      </c>
      <c r="F506" s="333"/>
      <c r="G506" s="333"/>
      <c r="H506" s="334"/>
    </row>
    <row r="507" spans="1:8" ht="14.25" customHeight="1">
      <c r="A507" s="90" t="s">
        <v>707</v>
      </c>
      <c r="B507" s="99">
        <v>5</v>
      </c>
      <c r="C507" s="94"/>
      <c r="D507" s="96">
        <v>7220</v>
      </c>
      <c r="E507" s="323" t="s">
        <v>14</v>
      </c>
      <c r="F507" s="323"/>
      <c r="G507" s="323"/>
      <c r="H507" s="324"/>
    </row>
    <row r="508" spans="1:8" ht="14.25" customHeight="1">
      <c r="A508" s="90" t="s">
        <v>708</v>
      </c>
      <c r="B508" s="99">
        <v>14</v>
      </c>
      <c r="C508" s="94"/>
      <c r="D508" s="96">
        <v>7311</v>
      </c>
      <c r="E508" s="323" t="s">
        <v>15</v>
      </c>
      <c r="F508" s="323"/>
      <c r="G508" s="323"/>
      <c r="H508" s="324"/>
    </row>
    <row r="509" spans="1:8" ht="14.25" customHeight="1">
      <c r="A509" s="90" t="s">
        <v>709</v>
      </c>
      <c r="B509" s="99">
        <v>5</v>
      </c>
      <c r="C509" s="94"/>
      <c r="D509" s="96">
        <v>7312</v>
      </c>
      <c r="E509" s="323" t="s">
        <v>16</v>
      </c>
      <c r="F509" s="323"/>
      <c r="G509" s="323"/>
      <c r="H509" s="324"/>
    </row>
    <row r="510" spans="1:8" ht="14.25" customHeight="1">
      <c r="A510" s="90" t="s">
        <v>710</v>
      </c>
      <c r="B510" s="99">
        <v>16</v>
      </c>
      <c r="C510" s="94"/>
      <c r="D510" s="96">
        <v>7320</v>
      </c>
      <c r="E510" s="323" t="s">
        <v>17</v>
      </c>
      <c r="F510" s="323"/>
      <c r="G510" s="323"/>
      <c r="H510" s="324"/>
    </row>
    <row r="511" spans="1:8" ht="14.25" customHeight="1">
      <c r="A511" s="90" t="s">
        <v>711</v>
      </c>
      <c r="B511" s="99">
        <v>8</v>
      </c>
      <c r="C511" s="94"/>
      <c r="D511" s="96">
        <v>7410</v>
      </c>
      <c r="E511" s="323" t="s">
        <v>18</v>
      </c>
      <c r="F511" s="323"/>
      <c r="G511" s="323"/>
      <c r="H511" s="324"/>
    </row>
    <row r="512" spans="1:8" ht="14.25" customHeight="1">
      <c r="A512" s="90" t="s">
        <v>712</v>
      </c>
      <c r="B512" s="99">
        <v>13</v>
      </c>
      <c r="C512" s="94"/>
      <c r="D512" s="96">
        <v>7420</v>
      </c>
      <c r="E512" s="323" t="s">
        <v>1052</v>
      </c>
      <c r="F512" s="323"/>
      <c r="G512" s="323"/>
      <c r="H512" s="324"/>
    </row>
    <row r="513" spans="1:8" ht="14.25" customHeight="1">
      <c r="A513" s="90" t="s">
        <v>713</v>
      </c>
      <c r="B513" s="99">
        <v>6</v>
      </c>
      <c r="C513" s="94"/>
      <c r="D513" s="96">
        <v>7430</v>
      </c>
      <c r="E513" s="323" t="s">
        <v>19</v>
      </c>
      <c r="F513" s="323"/>
      <c r="G513" s="323"/>
      <c r="H513" s="324"/>
    </row>
    <row r="514" spans="1:8" ht="14.25" customHeight="1">
      <c r="A514" s="90" t="s">
        <v>714</v>
      </c>
      <c r="B514" s="99">
        <v>10</v>
      </c>
      <c r="C514" s="94"/>
      <c r="D514" s="96">
        <v>7490</v>
      </c>
      <c r="E514" s="323" t="s">
        <v>20</v>
      </c>
      <c r="F514" s="323"/>
      <c r="G514" s="323"/>
      <c r="H514" s="324"/>
    </row>
    <row r="515" spans="1:8" ht="14.25" customHeight="1">
      <c r="A515" s="90" t="s">
        <v>715</v>
      </c>
      <c r="B515" s="99">
        <v>17</v>
      </c>
      <c r="C515" s="94"/>
      <c r="D515" s="96">
        <v>7500</v>
      </c>
      <c r="E515" s="323" t="s">
        <v>1992</v>
      </c>
      <c r="F515" s="323"/>
      <c r="G515" s="323"/>
      <c r="H515" s="324"/>
    </row>
    <row r="516" spans="1:8" ht="14.25" customHeight="1">
      <c r="A516" s="90" t="s">
        <v>716</v>
      </c>
      <c r="B516" s="99">
        <v>5</v>
      </c>
      <c r="C516" s="94"/>
      <c r="D516" s="96">
        <v>7711</v>
      </c>
      <c r="E516" s="323" t="s">
        <v>21</v>
      </c>
      <c r="F516" s="323"/>
      <c r="G516" s="323"/>
      <c r="H516" s="324"/>
    </row>
    <row r="517" spans="1:8" ht="14.25" customHeight="1">
      <c r="A517" s="90" t="s">
        <v>717</v>
      </c>
      <c r="B517" s="99">
        <v>14</v>
      </c>
      <c r="C517" s="94"/>
      <c r="D517" s="96">
        <v>7712</v>
      </c>
      <c r="E517" s="323" t="s">
        <v>22</v>
      </c>
      <c r="F517" s="323"/>
      <c r="G517" s="323"/>
      <c r="H517" s="324"/>
    </row>
    <row r="518" spans="1:8" ht="14.25" customHeight="1">
      <c r="A518" s="90" t="s">
        <v>718</v>
      </c>
      <c r="B518" s="99">
        <v>8</v>
      </c>
      <c r="C518" s="94"/>
      <c r="D518" s="96">
        <v>7721</v>
      </c>
      <c r="E518" s="323" t="s">
        <v>1331</v>
      </c>
      <c r="F518" s="323"/>
      <c r="G518" s="323"/>
      <c r="H518" s="324"/>
    </row>
    <row r="519" spans="1:8" ht="14.25" customHeight="1">
      <c r="A519" s="90" t="s">
        <v>719</v>
      </c>
      <c r="B519" s="99">
        <v>18</v>
      </c>
      <c r="C519" s="94"/>
      <c r="D519" s="96">
        <v>7722</v>
      </c>
      <c r="E519" s="323" t="s">
        <v>1332</v>
      </c>
      <c r="F519" s="323"/>
      <c r="G519" s="323"/>
      <c r="H519" s="324"/>
    </row>
    <row r="520" spans="1:8" ht="14.25" customHeight="1">
      <c r="A520" s="90" t="s">
        <v>720</v>
      </c>
      <c r="B520" s="99">
        <v>18</v>
      </c>
      <c r="C520" s="94"/>
      <c r="D520" s="96">
        <v>7729</v>
      </c>
      <c r="E520" s="335" t="s">
        <v>1333</v>
      </c>
      <c r="F520" s="335"/>
      <c r="G520" s="335"/>
      <c r="H520" s="336"/>
    </row>
    <row r="521" spans="1:8" ht="14.25" customHeight="1">
      <c r="A521" s="90" t="s">
        <v>721</v>
      </c>
      <c r="B521" s="99">
        <v>14</v>
      </c>
      <c r="C521" s="94"/>
      <c r="D521" s="96">
        <v>7731</v>
      </c>
      <c r="E521" s="323" t="s">
        <v>1334</v>
      </c>
      <c r="F521" s="323"/>
      <c r="G521" s="323"/>
      <c r="H521" s="324"/>
    </row>
    <row r="522" spans="1:8" ht="14.25" customHeight="1">
      <c r="A522" s="90" t="s">
        <v>722</v>
      </c>
      <c r="B522" s="99">
        <v>10</v>
      </c>
      <c r="C522" s="94"/>
      <c r="D522" s="96">
        <v>7732</v>
      </c>
      <c r="E522" s="335" t="s">
        <v>1335</v>
      </c>
      <c r="F522" s="335"/>
      <c r="G522" s="335"/>
      <c r="H522" s="336"/>
    </row>
    <row r="523" spans="1:8" ht="14.25" customHeight="1">
      <c r="A523" s="90" t="s">
        <v>723</v>
      </c>
      <c r="B523" s="99">
        <v>15</v>
      </c>
      <c r="C523" s="94"/>
      <c r="D523" s="96">
        <v>7733</v>
      </c>
      <c r="E523" s="332" t="s">
        <v>1336</v>
      </c>
      <c r="F523" s="333"/>
      <c r="G523" s="333"/>
      <c r="H523" s="334"/>
    </row>
    <row r="524" spans="1:8" ht="14.25" customHeight="1">
      <c r="A524" s="90" t="s">
        <v>724</v>
      </c>
      <c r="B524" s="99">
        <v>18</v>
      </c>
      <c r="C524" s="94"/>
      <c r="D524" s="96">
        <v>7734</v>
      </c>
      <c r="E524" s="323" t="s">
        <v>1337</v>
      </c>
      <c r="F524" s="323"/>
      <c r="G524" s="323"/>
      <c r="H524" s="324"/>
    </row>
    <row r="525" spans="1:8" ht="14.25" customHeight="1">
      <c r="A525" s="90" t="s">
        <v>725</v>
      </c>
      <c r="B525" s="99">
        <v>16</v>
      </c>
      <c r="C525" s="94"/>
      <c r="D525" s="96">
        <v>7735</v>
      </c>
      <c r="E525" s="323" t="s">
        <v>1338</v>
      </c>
      <c r="F525" s="323"/>
      <c r="G525" s="323"/>
      <c r="H525" s="324"/>
    </row>
    <row r="526" spans="1:8" ht="14.25" customHeight="1">
      <c r="A526" s="90" t="s">
        <v>726</v>
      </c>
      <c r="B526" s="99">
        <v>4</v>
      </c>
      <c r="C526" s="94"/>
      <c r="D526" s="96">
        <v>7739</v>
      </c>
      <c r="E526" s="332" t="s">
        <v>1339</v>
      </c>
      <c r="F526" s="333"/>
      <c r="G526" s="333"/>
      <c r="H526" s="334"/>
    </row>
    <row r="527" spans="1:8" ht="27.75" customHeight="1">
      <c r="A527" s="90" t="s">
        <v>727</v>
      </c>
      <c r="B527" s="99">
        <v>20</v>
      </c>
      <c r="C527" s="94"/>
      <c r="D527" s="96">
        <v>7740</v>
      </c>
      <c r="E527" s="323" t="s">
        <v>124</v>
      </c>
      <c r="F527" s="323"/>
      <c r="G527" s="323"/>
      <c r="H527" s="324"/>
    </row>
    <row r="528" spans="1:8" ht="14.25" customHeight="1">
      <c r="A528" s="90" t="s">
        <v>728</v>
      </c>
      <c r="B528" s="99">
        <v>16</v>
      </c>
      <c r="C528" s="94"/>
      <c r="D528" s="96">
        <v>7810</v>
      </c>
      <c r="E528" s="323" t="s">
        <v>125</v>
      </c>
      <c r="F528" s="323"/>
      <c r="G528" s="323"/>
      <c r="H528" s="324"/>
    </row>
    <row r="529" spans="1:8" ht="14.25" customHeight="1">
      <c r="A529" s="90" t="s">
        <v>729</v>
      </c>
      <c r="B529" s="99">
        <v>12</v>
      </c>
      <c r="C529" s="94"/>
      <c r="D529" s="96">
        <v>7820</v>
      </c>
      <c r="E529" s="323" t="s">
        <v>126</v>
      </c>
      <c r="F529" s="323"/>
      <c r="G529" s="323"/>
      <c r="H529" s="324"/>
    </row>
    <row r="530" spans="1:8" ht="14.25" customHeight="1">
      <c r="A530" s="90" t="s">
        <v>730</v>
      </c>
      <c r="B530" s="99">
        <v>8</v>
      </c>
      <c r="C530" s="94"/>
      <c r="D530" s="96">
        <v>7830</v>
      </c>
      <c r="E530" s="323" t="s">
        <v>127</v>
      </c>
      <c r="F530" s="323"/>
      <c r="G530" s="323"/>
      <c r="H530" s="324"/>
    </row>
    <row r="531" spans="1:8" ht="14.25" customHeight="1">
      <c r="A531" s="90" t="s">
        <v>731</v>
      </c>
      <c r="B531" s="99">
        <v>1</v>
      </c>
      <c r="C531" s="94"/>
      <c r="D531" s="96">
        <v>7911</v>
      </c>
      <c r="E531" s="323" t="s">
        <v>128</v>
      </c>
      <c r="F531" s="323"/>
      <c r="G531" s="323"/>
      <c r="H531" s="324"/>
    </row>
    <row r="532" spans="1:8" ht="14.25" customHeight="1">
      <c r="A532" s="90" t="s">
        <v>732</v>
      </c>
      <c r="B532" s="99">
        <v>8</v>
      </c>
      <c r="C532" s="94"/>
      <c r="D532" s="96">
        <v>7912</v>
      </c>
      <c r="E532" s="323" t="s">
        <v>129</v>
      </c>
      <c r="F532" s="323"/>
      <c r="G532" s="323"/>
      <c r="H532" s="324"/>
    </row>
    <row r="533" spans="1:8" ht="14.25" customHeight="1">
      <c r="A533" s="90" t="s">
        <v>733</v>
      </c>
      <c r="B533" s="99">
        <v>17</v>
      </c>
      <c r="C533" s="94"/>
      <c r="D533" s="96">
        <v>7990</v>
      </c>
      <c r="E533" s="323" t="s">
        <v>130</v>
      </c>
      <c r="F533" s="323"/>
      <c r="G533" s="323"/>
      <c r="H533" s="324"/>
    </row>
    <row r="534" spans="1:8" ht="14.25" customHeight="1">
      <c r="A534" s="90" t="s">
        <v>734</v>
      </c>
      <c r="B534" s="99">
        <v>9</v>
      </c>
      <c r="C534" s="94"/>
      <c r="D534" s="96">
        <v>8010</v>
      </c>
      <c r="E534" s="323" t="s">
        <v>131</v>
      </c>
      <c r="F534" s="323"/>
      <c r="G534" s="323"/>
      <c r="H534" s="324"/>
    </row>
    <row r="535" spans="1:8" ht="14.25" customHeight="1">
      <c r="A535" s="90" t="s">
        <v>735</v>
      </c>
      <c r="B535" s="99">
        <v>17</v>
      </c>
      <c r="C535" s="94"/>
      <c r="D535" s="96">
        <v>8020</v>
      </c>
      <c r="E535" s="323" t="s">
        <v>132</v>
      </c>
      <c r="F535" s="323"/>
      <c r="G535" s="323"/>
      <c r="H535" s="324"/>
    </row>
    <row r="536" spans="1:8" ht="14.25" customHeight="1">
      <c r="A536" s="90" t="s">
        <v>736</v>
      </c>
      <c r="B536" s="99">
        <v>12</v>
      </c>
      <c r="C536" s="94"/>
      <c r="D536" s="96">
        <v>8030</v>
      </c>
      <c r="E536" s="323" t="s">
        <v>133</v>
      </c>
      <c r="F536" s="323"/>
      <c r="G536" s="323"/>
      <c r="H536" s="324"/>
    </row>
    <row r="537" spans="1:8" ht="14.25" customHeight="1">
      <c r="A537" s="90" t="s">
        <v>737</v>
      </c>
      <c r="B537" s="99">
        <v>18</v>
      </c>
      <c r="C537" s="94"/>
      <c r="D537" s="96">
        <v>8110</v>
      </c>
      <c r="E537" s="323" t="s">
        <v>134</v>
      </c>
      <c r="F537" s="323"/>
      <c r="G537" s="323"/>
      <c r="H537" s="324"/>
    </row>
    <row r="538" spans="1:8" ht="14.25" customHeight="1">
      <c r="A538" s="90" t="s">
        <v>738</v>
      </c>
      <c r="B538" s="99">
        <v>13</v>
      </c>
      <c r="C538" s="94"/>
      <c r="D538" s="96">
        <v>8121</v>
      </c>
      <c r="E538" s="323" t="s">
        <v>135</v>
      </c>
      <c r="F538" s="323"/>
      <c r="G538" s="323"/>
      <c r="H538" s="324"/>
    </row>
    <row r="539" spans="1:8" ht="14.25" customHeight="1">
      <c r="A539" s="90" t="s">
        <v>739</v>
      </c>
      <c r="B539" s="99">
        <v>14</v>
      </c>
      <c r="C539" s="94"/>
      <c r="D539" s="96">
        <v>8122</v>
      </c>
      <c r="E539" s="323" t="s">
        <v>136</v>
      </c>
      <c r="F539" s="323"/>
      <c r="G539" s="323"/>
      <c r="H539" s="324"/>
    </row>
    <row r="540" spans="1:8" ht="14.25" customHeight="1">
      <c r="A540" s="90" t="s">
        <v>740</v>
      </c>
      <c r="B540" s="99">
        <v>16</v>
      </c>
      <c r="C540" s="94"/>
      <c r="D540" s="96">
        <v>8129</v>
      </c>
      <c r="E540" s="323" t="s">
        <v>137</v>
      </c>
      <c r="F540" s="323"/>
      <c r="G540" s="323"/>
      <c r="H540" s="324"/>
    </row>
    <row r="541" spans="1:8" ht="14.25" customHeight="1">
      <c r="A541" s="90" t="s">
        <v>741</v>
      </c>
      <c r="B541" s="99">
        <v>2</v>
      </c>
      <c r="C541" s="94"/>
      <c r="D541" s="96">
        <v>8130</v>
      </c>
      <c r="E541" s="323" t="s">
        <v>138</v>
      </c>
      <c r="F541" s="323"/>
      <c r="G541" s="323"/>
      <c r="H541" s="324"/>
    </row>
    <row r="542" spans="1:8" ht="14.25" customHeight="1">
      <c r="A542" s="90" t="s">
        <v>742</v>
      </c>
      <c r="B542" s="99">
        <v>13</v>
      </c>
      <c r="C542" s="94"/>
      <c r="D542" s="96">
        <v>8211</v>
      </c>
      <c r="E542" s="323" t="s">
        <v>139</v>
      </c>
      <c r="F542" s="323"/>
      <c r="G542" s="323"/>
      <c r="H542" s="324"/>
    </row>
    <row r="543" spans="1:8" ht="14.25" customHeight="1">
      <c r="A543" s="90" t="s">
        <v>743</v>
      </c>
      <c r="B543" s="99">
        <v>17</v>
      </c>
      <c r="C543" s="94"/>
      <c r="D543" s="96">
        <v>8219</v>
      </c>
      <c r="E543" s="332" t="s">
        <v>140</v>
      </c>
      <c r="F543" s="333"/>
      <c r="G543" s="333"/>
      <c r="H543" s="334"/>
    </row>
    <row r="544" spans="1:8" ht="14.25" customHeight="1">
      <c r="A544" s="90" t="s">
        <v>744</v>
      </c>
      <c r="B544" s="99">
        <v>2</v>
      </c>
      <c r="C544" s="94"/>
      <c r="D544" s="96">
        <v>8220</v>
      </c>
      <c r="E544" s="323" t="s">
        <v>1054</v>
      </c>
      <c r="F544" s="323"/>
      <c r="G544" s="323"/>
      <c r="H544" s="324"/>
    </row>
    <row r="545" spans="1:8" ht="14.25" customHeight="1">
      <c r="A545" s="90" t="s">
        <v>745</v>
      </c>
      <c r="B545" s="99">
        <v>21</v>
      </c>
      <c r="C545" s="94"/>
      <c r="D545" s="96">
        <v>8230</v>
      </c>
      <c r="E545" s="323" t="s">
        <v>141</v>
      </c>
      <c r="F545" s="323"/>
      <c r="G545" s="323"/>
      <c r="H545" s="324"/>
    </row>
    <row r="546" spans="1:8" ht="14.25" customHeight="1">
      <c r="A546" s="90" t="s">
        <v>746</v>
      </c>
      <c r="B546" s="99">
        <v>17</v>
      </c>
      <c r="C546" s="94"/>
      <c r="D546" s="96">
        <v>8291</v>
      </c>
      <c r="E546" s="323" t="s">
        <v>142</v>
      </c>
      <c r="F546" s="323"/>
      <c r="G546" s="323"/>
      <c r="H546" s="324"/>
    </row>
    <row r="547" spans="1:8" ht="14.25" customHeight="1">
      <c r="A547" s="90" t="s">
        <v>747</v>
      </c>
      <c r="B547" s="99">
        <v>1</v>
      </c>
      <c r="C547" s="94"/>
      <c r="D547" s="96">
        <v>8292</v>
      </c>
      <c r="E547" s="323" t="s">
        <v>1053</v>
      </c>
      <c r="F547" s="323"/>
      <c r="G547" s="323"/>
      <c r="H547" s="324"/>
    </row>
    <row r="548" spans="1:8" ht="14.25" customHeight="1">
      <c r="A548" s="90" t="s">
        <v>748</v>
      </c>
      <c r="B548" s="99">
        <v>19</v>
      </c>
      <c r="C548" s="94"/>
      <c r="D548" s="96">
        <v>8299</v>
      </c>
      <c r="E548" s="323" t="s">
        <v>143</v>
      </c>
      <c r="F548" s="323"/>
      <c r="G548" s="323"/>
      <c r="H548" s="324"/>
    </row>
    <row r="549" spans="1:8" ht="14.25" customHeight="1">
      <c r="A549" s="90" t="s">
        <v>749</v>
      </c>
      <c r="B549" s="99">
        <v>10</v>
      </c>
      <c r="C549" s="94"/>
      <c r="D549" s="96">
        <v>8411</v>
      </c>
      <c r="E549" s="323" t="s">
        <v>144</v>
      </c>
      <c r="F549" s="323"/>
      <c r="G549" s="323"/>
      <c r="H549" s="324"/>
    </row>
    <row r="550" spans="1:8" ht="27.75" customHeight="1">
      <c r="A550" s="90" t="s">
        <v>750</v>
      </c>
      <c r="B550" s="99">
        <v>13</v>
      </c>
      <c r="C550" s="94"/>
      <c r="D550" s="96">
        <v>8412</v>
      </c>
      <c r="E550" s="329" t="s">
        <v>145</v>
      </c>
      <c r="F550" s="330"/>
      <c r="G550" s="330"/>
      <c r="H550" s="331"/>
    </row>
    <row r="551" spans="1:8" ht="14.25" customHeight="1">
      <c r="A551" s="90" t="s">
        <v>751</v>
      </c>
      <c r="B551" s="99">
        <v>2</v>
      </c>
      <c r="C551" s="94"/>
      <c r="D551" s="96">
        <v>8413</v>
      </c>
      <c r="E551" s="323" t="s">
        <v>146</v>
      </c>
      <c r="F551" s="323"/>
      <c r="G551" s="323"/>
      <c r="H551" s="324"/>
    </row>
    <row r="552" spans="1:8" ht="14.25" customHeight="1">
      <c r="A552" s="90" t="s">
        <v>752</v>
      </c>
      <c r="B552" s="99">
        <v>2</v>
      </c>
      <c r="C552" s="94"/>
      <c r="D552" s="96">
        <v>8421</v>
      </c>
      <c r="E552" s="323" t="s">
        <v>1055</v>
      </c>
      <c r="F552" s="323"/>
      <c r="G552" s="323"/>
      <c r="H552" s="324"/>
    </row>
    <row r="553" spans="1:8" ht="14.25" customHeight="1">
      <c r="A553" s="90" t="s">
        <v>753</v>
      </c>
      <c r="B553" s="99">
        <v>17</v>
      </c>
      <c r="C553" s="94"/>
      <c r="D553" s="96">
        <v>8422</v>
      </c>
      <c r="E553" s="323" t="s">
        <v>1058</v>
      </c>
      <c r="F553" s="323"/>
      <c r="G553" s="323"/>
      <c r="H553" s="324"/>
    </row>
    <row r="554" spans="1:8" ht="14.25" customHeight="1">
      <c r="A554" s="90" t="s">
        <v>754</v>
      </c>
      <c r="B554" s="99">
        <v>7</v>
      </c>
      <c r="C554" s="94"/>
      <c r="D554" s="96">
        <v>8423</v>
      </c>
      <c r="E554" s="323" t="s">
        <v>1059</v>
      </c>
      <c r="F554" s="323"/>
      <c r="G554" s="323"/>
      <c r="H554" s="324"/>
    </row>
    <row r="555" spans="1:8" ht="14.25" customHeight="1">
      <c r="A555" s="90" t="s">
        <v>755</v>
      </c>
      <c r="B555" s="99">
        <v>4</v>
      </c>
      <c r="C555" s="94"/>
      <c r="D555" s="96">
        <v>8424</v>
      </c>
      <c r="E555" s="323" t="s">
        <v>147</v>
      </c>
      <c r="F555" s="323"/>
      <c r="G555" s="323"/>
      <c r="H555" s="324"/>
    </row>
    <row r="556" spans="1:8" ht="14.25" customHeight="1">
      <c r="A556" s="90" t="s">
        <v>756</v>
      </c>
      <c r="B556" s="99">
        <v>18</v>
      </c>
      <c r="C556" s="94"/>
      <c r="D556" s="96">
        <v>8425</v>
      </c>
      <c r="E556" s="323" t="s">
        <v>148</v>
      </c>
      <c r="F556" s="323"/>
      <c r="G556" s="323"/>
      <c r="H556" s="324"/>
    </row>
    <row r="557" spans="1:8" ht="14.25" customHeight="1">
      <c r="A557" s="90" t="s">
        <v>757</v>
      </c>
      <c r="B557" s="99">
        <v>1</v>
      </c>
      <c r="C557" s="94"/>
      <c r="D557" s="96">
        <v>8430</v>
      </c>
      <c r="E557" s="323" t="s">
        <v>149</v>
      </c>
      <c r="F557" s="323"/>
      <c r="G557" s="323"/>
      <c r="H557" s="324"/>
    </row>
    <row r="558" spans="1:8" ht="14.25" customHeight="1">
      <c r="A558" s="90" t="s">
        <v>758</v>
      </c>
      <c r="B558" s="99">
        <v>19</v>
      </c>
      <c r="C558" s="94"/>
      <c r="D558" s="96">
        <v>8510</v>
      </c>
      <c r="E558" s="323" t="s">
        <v>1060</v>
      </c>
      <c r="F558" s="323"/>
      <c r="G558" s="323"/>
      <c r="H558" s="324"/>
    </row>
    <row r="559" spans="1:8" ht="14.25" customHeight="1">
      <c r="A559" s="91" t="s">
        <v>759</v>
      </c>
      <c r="B559" s="100">
        <v>16</v>
      </c>
      <c r="C559" s="94"/>
      <c r="D559" s="96">
        <v>8520</v>
      </c>
      <c r="E559" s="323" t="s">
        <v>1991</v>
      </c>
      <c r="F559" s="323"/>
      <c r="G559" s="323"/>
      <c r="H559" s="324"/>
    </row>
    <row r="560" spans="1:8" ht="14.25" customHeight="1">
      <c r="A560" s="94"/>
      <c r="B560" s="94"/>
      <c r="C560" s="94"/>
      <c r="D560" s="96">
        <v>8531</v>
      </c>
      <c r="E560" s="323" t="s">
        <v>150</v>
      </c>
      <c r="F560" s="323"/>
      <c r="G560" s="323"/>
      <c r="H560" s="324"/>
    </row>
    <row r="561" spans="1:8" ht="14.25" customHeight="1">
      <c r="A561" s="94"/>
      <c r="B561" s="94"/>
      <c r="C561" s="94"/>
      <c r="D561" s="96">
        <v>8532</v>
      </c>
      <c r="E561" s="323" t="s">
        <v>151</v>
      </c>
      <c r="F561" s="323"/>
      <c r="G561" s="323"/>
      <c r="H561" s="324"/>
    </row>
    <row r="562" spans="1:8" ht="14.25" customHeight="1">
      <c r="A562" s="94"/>
      <c r="B562" s="94"/>
      <c r="C562" s="94"/>
      <c r="D562" s="96">
        <v>8541</v>
      </c>
      <c r="E562" s="323" t="s">
        <v>152</v>
      </c>
      <c r="F562" s="323"/>
      <c r="G562" s="323"/>
      <c r="H562" s="324"/>
    </row>
    <row r="563" spans="1:8" ht="14.25" customHeight="1">
      <c r="A563" s="94"/>
      <c r="B563" s="94"/>
      <c r="C563" s="94"/>
      <c r="D563" s="96">
        <v>8542</v>
      </c>
      <c r="E563" s="323" t="s">
        <v>153</v>
      </c>
      <c r="F563" s="323"/>
      <c r="G563" s="323"/>
      <c r="H563" s="324"/>
    </row>
    <row r="564" spans="1:8" ht="14.25" customHeight="1">
      <c r="A564" s="94"/>
      <c r="B564" s="94"/>
      <c r="C564" s="94"/>
      <c r="D564" s="96">
        <v>8551</v>
      </c>
      <c r="E564" s="323" t="s">
        <v>154</v>
      </c>
      <c r="F564" s="323"/>
      <c r="G564" s="323"/>
      <c r="H564" s="324"/>
    </row>
    <row r="565" spans="1:8" ht="14.25" customHeight="1">
      <c r="A565" s="94"/>
      <c r="B565" s="94"/>
      <c r="C565" s="94"/>
      <c r="D565" s="96">
        <v>8552</v>
      </c>
      <c r="E565" s="323" t="s">
        <v>155</v>
      </c>
      <c r="F565" s="323"/>
      <c r="G565" s="323"/>
      <c r="H565" s="324"/>
    </row>
    <row r="566" spans="1:8" ht="14.25" customHeight="1">
      <c r="A566" s="94"/>
      <c r="B566" s="94"/>
      <c r="C566" s="94"/>
      <c r="D566" s="96">
        <v>8553</v>
      </c>
      <c r="E566" s="323" t="s">
        <v>156</v>
      </c>
      <c r="F566" s="323"/>
      <c r="G566" s="323"/>
      <c r="H566" s="324"/>
    </row>
    <row r="567" spans="1:8" ht="14.25" customHeight="1">
      <c r="A567" s="94"/>
      <c r="B567" s="94"/>
      <c r="C567" s="94"/>
      <c r="D567" s="96">
        <v>8559</v>
      </c>
      <c r="E567" s="323" t="s">
        <v>157</v>
      </c>
      <c r="F567" s="323"/>
      <c r="G567" s="323"/>
      <c r="H567" s="324"/>
    </row>
    <row r="568" spans="1:8" ht="14.25" customHeight="1">
      <c r="A568" s="94"/>
      <c r="B568" s="94"/>
      <c r="C568" s="94"/>
      <c r="D568" s="96">
        <v>8560</v>
      </c>
      <c r="E568" s="323" t="s">
        <v>158</v>
      </c>
      <c r="F568" s="323"/>
      <c r="G568" s="323"/>
      <c r="H568" s="324"/>
    </row>
    <row r="569" spans="1:8" ht="14.25" customHeight="1">
      <c r="A569" s="94"/>
      <c r="B569" s="94"/>
      <c r="C569" s="94"/>
      <c r="D569" s="96">
        <v>8610</v>
      </c>
      <c r="E569" s="323" t="s">
        <v>159</v>
      </c>
      <c r="F569" s="323"/>
      <c r="G569" s="323"/>
      <c r="H569" s="324"/>
    </row>
    <row r="570" spans="1:8" ht="14.25" customHeight="1">
      <c r="A570" s="94"/>
      <c r="B570" s="94"/>
      <c r="C570" s="94"/>
      <c r="D570" s="96">
        <v>8621</v>
      </c>
      <c r="E570" s="323" t="s">
        <v>160</v>
      </c>
      <c r="F570" s="323"/>
      <c r="G570" s="323"/>
      <c r="H570" s="324"/>
    </row>
    <row r="571" spans="1:8" ht="14.25" customHeight="1">
      <c r="A571" s="94"/>
      <c r="B571" s="94"/>
      <c r="C571" s="94"/>
      <c r="D571" s="96">
        <v>8622</v>
      </c>
      <c r="E571" s="323" t="s">
        <v>161</v>
      </c>
      <c r="F571" s="323"/>
      <c r="G571" s="323"/>
      <c r="H571" s="324"/>
    </row>
    <row r="572" spans="1:8" ht="14.25" customHeight="1">
      <c r="A572" s="94"/>
      <c r="B572" s="94"/>
      <c r="C572" s="94"/>
      <c r="D572" s="96">
        <v>8623</v>
      </c>
      <c r="E572" s="323" t="s">
        <v>162</v>
      </c>
      <c r="F572" s="323"/>
      <c r="G572" s="323"/>
      <c r="H572" s="324"/>
    </row>
    <row r="573" spans="1:8" ht="14.25" customHeight="1">
      <c r="A573" s="94"/>
      <c r="B573" s="94"/>
      <c r="C573" s="94"/>
      <c r="D573" s="96">
        <v>8690</v>
      </c>
      <c r="E573" s="323" t="s">
        <v>163</v>
      </c>
      <c r="F573" s="323"/>
      <c r="G573" s="323"/>
      <c r="H573" s="324"/>
    </row>
    <row r="574" spans="1:8" ht="14.25" customHeight="1">
      <c r="A574" s="94"/>
      <c r="B574" s="94"/>
      <c r="C574" s="94"/>
      <c r="D574" s="96">
        <v>8710</v>
      </c>
      <c r="E574" s="323" t="s">
        <v>164</v>
      </c>
      <c r="F574" s="323"/>
      <c r="G574" s="323"/>
      <c r="H574" s="324"/>
    </row>
    <row r="575" spans="1:8" ht="24.75" customHeight="1">
      <c r="A575" s="94"/>
      <c r="B575" s="94"/>
      <c r="C575" s="94"/>
      <c r="D575" s="96">
        <v>8720</v>
      </c>
      <c r="E575" s="323" t="s">
        <v>1537</v>
      </c>
      <c r="F575" s="323"/>
      <c r="G575" s="323"/>
      <c r="H575" s="324"/>
    </row>
    <row r="576" spans="1:8" ht="14.25" customHeight="1">
      <c r="A576" s="94"/>
      <c r="B576" s="94"/>
      <c r="C576" s="94"/>
      <c r="D576" s="96">
        <v>8730</v>
      </c>
      <c r="E576" s="323" t="s">
        <v>1538</v>
      </c>
      <c r="F576" s="323"/>
      <c r="G576" s="323"/>
      <c r="H576" s="324"/>
    </row>
    <row r="577" spans="1:8" ht="14.25" customHeight="1">
      <c r="A577" s="94"/>
      <c r="B577" s="94"/>
      <c r="C577" s="94"/>
      <c r="D577" s="96">
        <v>8790</v>
      </c>
      <c r="E577" s="323" t="s">
        <v>1539</v>
      </c>
      <c r="F577" s="323"/>
      <c r="G577" s="323"/>
      <c r="H577" s="324"/>
    </row>
    <row r="578" spans="1:8" ht="14.25" customHeight="1">
      <c r="A578" s="94"/>
      <c r="B578" s="94"/>
      <c r="C578" s="94"/>
      <c r="D578" s="96">
        <v>8810</v>
      </c>
      <c r="E578" s="323" t="s">
        <v>1540</v>
      </c>
      <c r="F578" s="323"/>
      <c r="G578" s="323"/>
      <c r="H578" s="324"/>
    </row>
    <row r="579" spans="1:8" ht="14.25" customHeight="1">
      <c r="A579" s="94"/>
      <c r="B579" s="94"/>
      <c r="C579" s="94"/>
      <c r="D579" s="96">
        <v>8891</v>
      </c>
      <c r="E579" s="323" t="s">
        <v>1541</v>
      </c>
      <c r="F579" s="323"/>
      <c r="G579" s="323"/>
      <c r="H579" s="324"/>
    </row>
    <row r="580" spans="1:8" ht="14.25" customHeight="1">
      <c r="A580" s="94"/>
      <c r="B580" s="94"/>
      <c r="C580" s="94"/>
      <c r="D580" s="96">
        <v>8899</v>
      </c>
      <c r="E580" s="323" t="s">
        <v>1542</v>
      </c>
      <c r="F580" s="323"/>
      <c r="G580" s="323"/>
      <c r="H580" s="324"/>
    </row>
    <row r="581" spans="1:8" ht="14.25" customHeight="1">
      <c r="A581" s="94"/>
      <c r="B581" s="94"/>
      <c r="C581" s="94"/>
      <c r="D581" s="96">
        <v>9001</v>
      </c>
      <c r="E581" s="323" t="s">
        <v>1543</v>
      </c>
      <c r="F581" s="323"/>
      <c r="G581" s="323"/>
      <c r="H581" s="324"/>
    </row>
    <row r="582" spans="1:8" ht="14.25" customHeight="1">
      <c r="A582" s="94"/>
      <c r="B582" s="94"/>
      <c r="C582" s="94"/>
      <c r="D582" s="96">
        <v>9002</v>
      </c>
      <c r="E582" s="323" t="s">
        <v>1544</v>
      </c>
      <c r="F582" s="323"/>
      <c r="G582" s="323"/>
      <c r="H582" s="324"/>
    </row>
    <row r="583" spans="1:8" ht="14.25" customHeight="1">
      <c r="A583" s="94"/>
      <c r="B583" s="94"/>
      <c r="C583" s="94"/>
      <c r="D583" s="96">
        <v>9003</v>
      </c>
      <c r="E583" s="323" t="s">
        <v>1545</v>
      </c>
      <c r="F583" s="323"/>
      <c r="G583" s="323"/>
      <c r="H583" s="324"/>
    </row>
    <row r="584" spans="1:8" ht="14.25" customHeight="1">
      <c r="A584" s="94"/>
      <c r="B584" s="94"/>
      <c r="C584" s="94"/>
      <c r="D584" s="96">
        <v>9004</v>
      </c>
      <c r="E584" s="323" t="s">
        <v>1546</v>
      </c>
      <c r="F584" s="323"/>
      <c r="G584" s="323"/>
      <c r="H584" s="324"/>
    </row>
    <row r="585" spans="1:8" ht="14.25" customHeight="1">
      <c r="A585" s="94"/>
      <c r="B585" s="94"/>
      <c r="C585" s="94"/>
      <c r="D585" s="96">
        <v>9101</v>
      </c>
      <c r="E585" s="323" t="s">
        <v>1547</v>
      </c>
      <c r="F585" s="323"/>
      <c r="G585" s="323"/>
      <c r="H585" s="324"/>
    </row>
    <row r="586" spans="1:8" ht="14.25" customHeight="1">
      <c r="A586" s="94"/>
      <c r="B586" s="94"/>
      <c r="C586" s="94"/>
      <c r="D586" s="96">
        <v>9102</v>
      </c>
      <c r="E586" s="323" t="s">
        <v>1548</v>
      </c>
      <c r="F586" s="323"/>
      <c r="G586" s="323"/>
      <c r="H586" s="324"/>
    </row>
    <row r="587" spans="1:8" ht="14.25" customHeight="1">
      <c r="A587" s="94"/>
      <c r="B587" s="94"/>
      <c r="C587" s="94"/>
      <c r="D587" s="96">
        <v>9103</v>
      </c>
      <c r="E587" s="323" t="s">
        <v>1549</v>
      </c>
      <c r="F587" s="323"/>
      <c r="G587" s="323"/>
      <c r="H587" s="324"/>
    </row>
    <row r="588" spans="1:8" ht="14.25" customHeight="1">
      <c r="A588" s="94"/>
      <c r="B588" s="94"/>
      <c r="C588" s="94"/>
      <c r="D588" s="96">
        <v>9104</v>
      </c>
      <c r="E588" s="323" t="s">
        <v>1550</v>
      </c>
      <c r="F588" s="323"/>
      <c r="G588" s="323"/>
      <c r="H588" s="324"/>
    </row>
    <row r="589" spans="1:8" ht="14.25" customHeight="1">
      <c r="A589" s="94"/>
      <c r="B589" s="94"/>
      <c r="C589" s="94"/>
      <c r="D589" s="96">
        <v>9200</v>
      </c>
      <c r="E589" s="323" t="s">
        <v>1551</v>
      </c>
      <c r="F589" s="323"/>
      <c r="G589" s="323"/>
      <c r="H589" s="324"/>
    </row>
    <row r="590" spans="1:8" ht="14.25" customHeight="1">
      <c r="A590" s="94"/>
      <c r="B590" s="94"/>
      <c r="C590" s="94"/>
      <c r="D590" s="96">
        <v>9311</v>
      </c>
      <c r="E590" s="323" t="s">
        <v>1552</v>
      </c>
      <c r="F590" s="323"/>
      <c r="G590" s="323"/>
      <c r="H590" s="324"/>
    </row>
    <row r="591" spans="1:8" ht="14.25" customHeight="1">
      <c r="A591" s="94"/>
      <c r="B591" s="94"/>
      <c r="C591" s="94"/>
      <c r="D591" s="96">
        <v>9312</v>
      </c>
      <c r="E591" s="323" t="s">
        <v>1553</v>
      </c>
      <c r="F591" s="323"/>
      <c r="G591" s="323"/>
      <c r="H591" s="324"/>
    </row>
    <row r="592" spans="1:8" ht="14.25" customHeight="1">
      <c r="A592" s="94"/>
      <c r="B592" s="94"/>
      <c r="C592" s="94"/>
      <c r="D592" s="96">
        <v>9313</v>
      </c>
      <c r="E592" s="323" t="s">
        <v>1554</v>
      </c>
      <c r="F592" s="323"/>
      <c r="G592" s="323"/>
      <c r="H592" s="324"/>
    </row>
    <row r="593" spans="1:8" ht="14.25" customHeight="1">
      <c r="A593" s="94"/>
      <c r="B593" s="94"/>
      <c r="C593" s="94"/>
      <c r="D593" s="96">
        <v>9319</v>
      </c>
      <c r="E593" s="323" t="s">
        <v>1555</v>
      </c>
      <c r="F593" s="323"/>
      <c r="G593" s="323"/>
      <c r="H593" s="324"/>
    </row>
    <row r="594" spans="1:8" ht="14.25" customHeight="1">
      <c r="A594" s="94"/>
      <c r="B594" s="94"/>
      <c r="C594" s="94"/>
      <c r="D594" s="96">
        <v>9321</v>
      </c>
      <c r="E594" s="323" t="s">
        <v>1556</v>
      </c>
      <c r="F594" s="323"/>
      <c r="G594" s="323"/>
      <c r="H594" s="324"/>
    </row>
    <row r="595" spans="1:8" ht="14.25" customHeight="1">
      <c r="A595" s="94"/>
      <c r="B595" s="94"/>
      <c r="C595" s="94"/>
      <c r="D595" s="96">
        <v>9329</v>
      </c>
      <c r="E595" s="323" t="s">
        <v>1557</v>
      </c>
      <c r="F595" s="323"/>
      <c r="G595" s="323"/>
      <c r="H595" s="324"/>
    </row>
    <row r="596" spans="1:8" ht="14.25" customHeight="1">
      <c r="A596" s="94"/>
      <c r="B596" s="94"/>
      <c r="C596" s="94"/>
      <c r="D596" s="96">
        <v>9411</v>
      </c>
      <c r="E596" s="323" t="s">
        <v>1558</v>
      </c>
      <c r="F596" s="323"/>
      <c r="G596" s="323"/>
      <c r="H596" s="324"/>
    </row>
    <row r="597" spans="1:8" ht="14.25" customHeight="1">
      <c r="A597" s="94"/>
      <c r="B597" s="94"/>
      <c r="C597" s="94"/>
      <c r="D597" s="96">
        <v>9412</v>
      </c>
      <c r="E597" s="323" t="s">
        <v>1559</v>
      </c>
      <c r="F597" s="323"/>
      <c r="G597" s="323"/>
      <c r="H597" s="324"/>
    </row>
    <row r="598" spans="1:8" ht="14.25" customHeight="1">
      <c r="A598" s="94"/>
      <c r="B598" s="94"/>
      <c r="C598" s="94"/>
      <c r="D598" s="96">
        <v>9420</v>
      </c>
      <c r="E598" s="323" t="s">
        <v>1560</v>
      </c>
      <c r="F598" s="323"/>
      <c r="G598" s="323"/>
      <c r="H598" s="324"/>
    </row>
    <row r="599" spans="1:8" ht="14.25" customHeight="1">
      <c r="A599" s="94"/>
      <c r="B599" s="94"/>
      <c r="C599" s="94"/>
      <c r="D599" s="96">
        <v>9491</v>
      </c>
      <c r="E599" s="323" t="s">
        <v>1561</v>
      </c>
      <c r="F599" s="323"/>
      <c r="G599" s="323"/>
      <c r="H599" s="324"/>
    </row>
    <row r="600" spans="1:8" ht="14.25" customHeight="1">
      <c r="A600" s="94"/>
      <c r="B600" s="94"/>
      <c r="C600" s="94"/>
      <c r="D600" s="96">
        <v>9492</v>
      </c>
      <c r="E600" s="323" t="s">
        <v>1562</v>
      </c>
      <c r="F600" s="323"/>
      <c r="G600" s="323"/>
      <c r="H600" s="324"/>
    </row>
    <row r="601" spans="1:8" ht="14.25" customHeight="1">
      <c r="A601" s="94"/>
      <c r="B601" s="94"/>
      <c r="C601" s="94"/>
      <c r="D601" s="96">
        <v>9499</v>
      </c>
      <c r="E601" s="323" t="s">
        <v>1563</v>
      </c>
      <c r="F601" s="323"/>
      <c r="G601" s="323"/>
      <c r="H601" s="324"/>
    </row>
    <row r="602" spans="1:8" ht="14.25" customHeight="1">
      <c r="A602" s="94"/>
      <c r="B602" s="94"/>
      <c r="C602" s="94"/>
      <c r="D602" s="96">
        <v>9511</v>
      </c>
      <c r="E602" s="323" t="s">
        <v>1564</v>
      </c>
      <c r="F602" s="323"/>
      <c r="G602" s="323"/>
      <c r="H602" s="324"/>
    </row>
    <row r="603" spans="1:8" ht="14.25" customHeight="1">
      <c r="A603" s="94"/>
      <c r="B603" s="94"/>
      <c r="C603" s="94"/>
      <c r="D603" s="96">
        <v>9512</v>
      </c>
      <c r="E603" s="323" t="s">
        <v>1565</v>
      </c>
      <c r="F603" s="323"/>
      <c r="G603" s="323"/>
      <c r="H603" s="324"/>
    </row>
    <row r="604" spans="1:8" ht="14.25" customHeight="1">
      <c r="A604" s="94"/>
      <c r="B604" s="94"/>
      <c r="C604" s="94"/>
      <c r="D604" s="96">
        <v>9521</v>
      </c>
      <c r="E604" s="323" t="s">
        <v>1566</v>
      </c>
      <c r="F604" s="323"/>
      <c r="G604" s="323"/>
      <c r="H604" s="324"/>
    </row>
    <row r="605" spans="1:8" ht="14.25" customHeight="1">
      <c r="A605" s="94"/>
      <c r="B605" s="94"/>
      <c r="C605" s="94"/>
      <c r="D605" s="96">
        <v>9522</v>
      </c>
      <c r="E605" s="323" t="s">
        <v>1567</v>
      </c>
      <c r="F605" s="323"/>
      <c r="G605" s="323"/>
      <c r="H605" s="324"/>
    </row>
    <row r="606" spans="1:8" ht="14.25" customHeight="1">
      <c r="A606" s="94"/>
      <c r="B606" s="94"/>
      <c r="C606" s="94"/>
      <c r="D606" s="96">
        <v>9523</v>
      </c>
      <c r="E606" s="323" t="s">
        <v>1568</v>
      </c>
      <c r="F606" s="323"/>
      <c r="G606" s="323"/>
      <c r="H606" s="324"/>
    </row>
    <row r="607" spans="1:8" ht="14.25" customHeight="1">
      <c r="A607" s="94"/>
      <c r="B607" s="94"/>
      <c r="C607" s="94"/>
      <c r="D607" s="96">
        <v>9524</v>
      </c>
      <c r="E607" s="323" t="s">
        <v>1569</v>
      </c>
      <c r="F607" s="323"/>
      <c r="G607" s="323"/>
      <c r="H607" s="324"/>
    </row>
    <row r="608" spans="1:8" ht="14.25" customHeight="1">
      <c r="A608" s="94"/>
      <c r="B608" s="94"/>
      <c r="C608" s="94"/>
      <c r="D608" s="96">
        <v>9525</v>
      </c>
      <c r="E608" s="323" t="s">
        <v>1862</v>
      </c>
      <c r="F608" s="323"/>
      <c r="G608" s="323"/>
      <c r="H608" s="324"/>
    </row>
    <row r="609" spans="1:8" ht="14.25" customHeight="1">
      <c r="A609" s="94"/>
      <c r="B609" s="94"/>
      <c r="C609" s="94"/>
      <c r="D609" s="96">
        <v>9529</v>
      </c>
      <c r="E609" s="323" t="s">
        <v>1570</v>
      </c>
      <c r="F609" s="323"/>
      <c r="G609" s="323"/>
      <c r="H609" s="324"/>
    </row>
    <row r="610" spans="1:8" ht="14.25" customHeight="1">
      <c r="A610" s="94"/>
      <c r="B610" s="94"/>
      <c r="C610" s="94"/>
      <c r="D610" s="96">
        <v>9601</v>
      </c>
      <c r="E610" s="323" t="s">
        <v>1571</v>
      </c>
      <c r="F610" s="323"/>
      <c r="G610" s="323"/>
      <c r="H610" s="324"/>
    </row>
    <row r="611" spans="1:8" ht="14.25" customHeight="1">
      <c r="A611" s="94"/>
      <c r="B611" s="94"/>
      <c r="C611" s="94"/>
      <c r="D611" s="96">
        <v>9602</v>
      </c>
      <c r="E611" s="323" t="s">
        <v>1040</v>
      </c>
      <c r="F611" s="323"/>
      <c r="G611" s="323"/>
      <c r="H611" s="324"/>
    </row>
    <row r="612" spans="1:8" ht="14.25" customHeight="1">
      <c r="A612" s="94"/>
      <c r="B612" s="94"/>
      <c r="C612" s="94"/>
      <c r="D612" s="96">
        <v>9603</v>
      </c>
      <c r="E612" s="323" t="s">
        <v>1041</v>
      </c>
      <c r="F612" s="323"/>
      <c r="G612" s="323"/>
      <c r="H612" s="324"/>
    </row>
    <row r="613" spans="1:8" ht="14.25" customHeight="1">
      <c r="A613" s="94"/>
      <c r="B613" s="94"/>
      <c r="C613" s="94"/>
      <c r="D613" s="96">
        <v>9604</v>
      </c>
      <c r="E613" s="323" t="s">
        <v>1572</v>
      </c>
      <c r="F613" s="323"/>
      <c r="G613" s="323"/>
      <c r="H613" s="324"/>
    </row>
    <row r="614" spans="1:8" ht="14.25" customHeight="1">
      <c r="A614" s="94"/>
      <c r="B614" s="94"/>
      <c r="C614" s="94"/>
      <c r="D614" s="96">
        <v>9609</v>
      </c>
      <c r="E614" s="323" t="s">
        <v>1573</v>
      </c>
      <c r="F614" s="323"/>
      <c r="G614" s="323"/>
      <c r="H614" s="324"/>
    </row>
    <row r="615" spans="1:8" ht="14.25" customHeight="1">
      <c r="A615" s="94"/>
      <c r="B615" s="94"/>
      <c r="C615" s="94"/>
      <c r="D615" s="96">
        <v>9700</v>
      </c>
      <c r="E615" s="323" t="s">
        <v>1042</v>
      </c>
      <c r="F615" s="323"/>
      <c r="G615" s="323"/>
      <c r="H615" s="324"/>
    </row>
    <row r="616" spans="1:8" ht="14.25" customHeight="1">
      <c r="A616" s="94"/>
      <c r="B616" s="94"/>
      <c r="C616" s="94"/>
      <c r="D616" s="96">
        <v>9810</v>
      </c>
      <c r="E616" s="323" t="s">
        <v>1574</v>
      </c>
      <c r="F616" s="323"/>
      <c r="G616" s="323"/>
      <c r="H616" s="324"/>
    </row>
    <row r="617" spans="1:8" ht="14.25" customHeight="1">
      <c r="A617" s="94"/>
      <c r="B617" s="94"/>
      <c r="C617" s="94"/>
      <c r="D617" s="96">
        <v>9820</v>
      </c>
      <c r="E617" s="323" t="s">
        <v>1043</v>
      </c>
      <c r="F617" s="323"/>
      <c r="G617" s="323"/>
      <c r="H617" s="324"/>
    </row>
    <row r="618" spans="1:8" ht="14.25" customHeight="1">
      <c r="A618" s="94"/>
      <c r="B618" s="94"/>
      <c r="C618" s="94"/>
      <c r="D618" s="97">
        <v>9900</v>
      </c>
      <c r="E618" s="325" t="s">
        <v>1575</v>
      </c>
      <c r="F618" s="325"/>
      <c r="G618" s="325"/>
      <c r="H618" s="326"/>
    </row>
    <row r="619" ht="4.5" customHeight="1"/>
  </sheetData>
  <sheetProtection password="C79A" sheet="1" objects="1"/>
  <mergeCells count="617">
    <mergeCell ref="E435:H435"/>
    <mergeCell ref="E436:H436"/>
    <mergeCell ref="E431:H431"/>
    <mergeCell ref="E432:H432"/>
    <mergeCell ref="E433:H433"/>
    <mergeCell ref="E434:H434"/>
    <mergeCell ref="E427:H427"/>
    <mergeCell ref="E428:H428"/>
    <mergeCell ref="E429:H429"/>
    <mergeCell ref="E430:H430"/>
    <mergeCell ref="E423:H423"/>
    <mergeCell ref="E424:H424"/>
    <mergeCell ref="E425:H425"/>
    <mergeCell ref="E426:H426"/>
    <mergeCell ref="E419:H419"/>
    <mergeCell ref="E420:H420"/>
    <mergeCell ref="E421:H421"/>
    <mergeCell ref="E422:H422"/>
    <mergeCell ref="E415:H415"/>
    <mergeCell ref="E416:H416"/>
    <mergeCell ref="E417:H417"/>
    <mergeCell ref="E418:H418"/>
    <mergeCell ref="E411:H411"/>
    <mergeCell ref="E412:H412"/>
    <mergeCell ref="E413:H413"/>
    <mergeCell ref="E414:H414"/>
    <mergeCell ref="E407:H407"/>
    <mergeCell ref="E408:H408"/>
    <mergeCell ref="E409:H409"/>
    <mergeCell ref="E410:H410"/>
    <mergeCell ref="E403:H403"/>
    <mergeCell ref="E404:H404"/>
    <mergeCell ref="E405:H405"/>
    <mergeCell ref="E406:H406"/>
    <mergeCell ref="E399:H399"/>
    <mergeCell ref="E400:H400"/>
    <mergeCell ref="E401:H401"/>
    <mergeCell ref="E402:H402"/>
    <mergeCell ref="E395:H395"/>
    <mergeCell ref="E396:H396"/>
    <mergeCell ref="E397:H397"/>
    <mergeCell ref="E398:H398"/>
    <mergeCell ref="E391:H391"/>
    <mergeCell ref="E392:H392"/>
    <mergeCell ref="E393:H393"/>
    <mergeCell ref="E394:H394"/>
    <mergeCell ref="E387:H387"/>
    <mergeCell ref="E388:H388"/>
    <mergeCell ref="E389:H389"/>
    <mergeCell ref="E390:H390"/>
    <mergeCell ref="E383:H383"/>
    <mergeCell ref="E384:H384"/>
    <mergeCell ref="E385:H385"/>
    <mergeCell ref="E386:H386"/>
    <mergeCell ref="E379:H379"/>
    <mergeCell ref="E380:H380"/>
    <mergeCell ref="E381:H381"/>
    <mergeCell ref="E382:H382"/>
    <mergeCell ref="E375:H375"/>
    <mergeCell ref="E376:H376"/>
    <mergeCell ref="E377:H377"/>
    <mergeCell ref="E378:H378"/>
    <mergeCell ref="E371:H371"/>
    <mergeCell ref="E372:H372"/>
    <mergeCell ref="E373:H373"/>
    <mergeCell ref="E374:H374"/>
    <mergeCell ref="E367:H367"/>
    <mergeCell ref="E368:H368"/>
    <mergeCell ref="E369:H369"/>
    <mergeCell ref="E370:H370"/>
    <mergeCell ref="E363:H363"/>
    <mergeCell ref="E364:H364"/>
    <mergeCell ref="E365:H365"/>
    <mergeCell ref="E366:H366"/>
    <mergeCell ref="E359:H359"/>
    <mergeCell ref="E360:H360"/>
    <mergeCell ref="E361:H361"/>
    <mergeCell ref="E362:H362"/>
    <mergeCell ref="E355:H355"/>
    <mergeCell ref="E356:H356"/>
    <mergeCell ref="E357:H357"/>
    <mergeCell ref="E358:H358"/>
    <mergeCell ref="E351:H351"/>
    <mergeCell ref="E352:H352"/>
    <mergeCell ref="E353:H353"/>
    <mergeCell ref="E354:H354"/>
    <mergeCell ref="E347:H347"/>
    <mergeCell ref="E348:H348"/>
    <mergeCell ref="E349:H349"/>
    <mergeCell ref="E350:H350"/>
    <mergeCell ref="E343:H343"/>
    <mergeCell ref="E344:H344"/>
    <mergeCell ref="E345:H345"/>
    <mergeCell ref="E346:H346"/>
    <mergeCell ref="E339:H339"/>
    <mergeCell ref="E340:H340"/>
    <mergeCell ref="E341:H341"/>
    <mergeCell ref="E342:H342"/>
    <mergeCell ref="E335:H335"/>
    <mergeCell ref="E336:H336"/>
    <mergeCell ref="E337:H337"/>
    <mergeCell ref="E338:H338"/>
    <mergeCell ref="E331:H331"/>
    <mergeCell ref="E332:H332"/>
    <mergeCell ref="E333:H333"/>
    <mergeCell ref="E334:H334"/>
    <mergeCell ref="E327:H327"/>
    <mergeCell ref="E328:H328"/>
    <mergeCell ref="E329:H329"/>
    <mergeCell ref="E330:H330"/>
    <mergeCell ref="E323:H323"/>
    <mergeCell ref="E324:H324"/>
    <mergeCell ref="E325:H325"/>
    <mergeCell ref="E326:H326"/>
    <mergeCell ref="E319:H319"/>
    <mergeCell ref="E320:H320"/>
    <mergeCell ref="E321:H321"/>
    <mergeCell ref="E322:H322"/>
    <mergeCell ref="E315:H315"/>
    <mergeCell ref="E316:H316"/>
    <mergeCell ref="E317:H317"/>
    <mergeCell ref="E318:H318"/>
    <mergeCell ref="E311:H311"/>
    <mergeCell ref="E312:H312"/>
    <mergeCell ref="E313:H313"/>
    <mergeCell ref="E314:H314"/>
    <mergeCell ref="E307:H307"/>
    <mergeCell ref="E308:H308"/>
    <mergeCell ref="E309:H309"/>
    <mergeCell ref="E310:H310"/>
    <mergeCell ref="E303:H303"/>
    <mergeCell ref="E304:H304"/>
    <mergeCell ref="E305:H305"/>
    <mergeCell ref="E306:H306"/>
    <mergeCell ref="E299:H299"/>
    <mergeCell ref="E300:H300"/>
    <mergeCell ref="E301:H301"/>
    <mergeCell ref="E302:H302"/>
    <mergeCell ref="E295:H295"/>
    <mergeCell ref="E296:H296"/>
    <mergeCell ref="E297:H297"/>
    <mergeCell ref="E298:H298"/>
    <mergeCell ref="E291:H291"/>
    <mergeCell ref="E292:H292"/>
    <mergeCell ref="E293:H293"/>
    <mergeCell ref="E294:H294"/>
    <mergeCell ref="E287:H287"/>
    <mergeCell ref="E288:H288"/>
    <mergeCell ref="E289:H289"/>
    <mergeCell ref="E290:H290"/>
    <mergeCell ref="E283:H283"/>
    <mergeCell ref="E284:H284"/>
    <mergeCell ref="E285:H285"/>
    <mergeCell ref="E286:H286"/>
    <mergeCell ref="E279:H279"/>
    <mergeCell ref="E280:H280"/>
    <mergeCell ref="E281:H281"/>
    <mergeCell ref="E282:H282"/>
    <mergeCell ref="E275:H275"/>
    <mergeCell ref="E276:H276"/>
    <mergeCell ref="E277:H277"/>
    <mergeCell ref="E278:H278"/>
    <mergeCell ref="E271:H271"/>
    <mergeCell ref="E272:H272"/>
    <mergeCell ref="E273:H273"/>
    <mergeCell ref="E274:H274"/>
    <mergeCell ref="E267:H267"/>
    <mergeCell ref="E268:H268"/>
    <mergeCell ref="E269:H269"/>
    <mergeCell ref="E270:H270"/>
    <mergeCell ref="E263:H263"/>
    <mergeCell ref="E264:H264"/>
    <mergeCell ref="E265:H265"/>
    <mergeCell ref="E266:H266"/>
    <mergeCell ref="E259:H259"/>
    <mergeCell ref="E260:H260"/>
    <mergeCell ref="E261:H261"/>
    <mergeCell ref="E262:H262"/>
    <mergeCell ref="E255:H255"/>
    <mergeCell ref="E256:H256"/>
    <mergeCell ref="E257:H257"/>
    <mergeCell ref="E258:H258"/>
    <mergeCell ref="E251:H251"/>
    <mergeCell ref="E252:H252"/>
    <mergeCell ref="E253:H253"/>
    <mergeCell ref="E254:H254"/>
    <mergeCell ref="E247:H247"/>
    <mergeCell ref="E248:H248"/>
    <mergeCell ref="E249:H249"/>
    <mergeCell ref="E250:H250"/>
    <mergeCell ref="E243:H243"/>
    <mergeCell ref="E244:H244"/>
    <mergeCell ref="E245:H245"/>
    <mergeCell ref="E246:H246"/>
    <mergeCell ref="E239:H239"/>
    <mergeCell ref="E240:H240"/>
    <mergeCell ref="E241:H241"/>
    <mergeCell ref="E242:H242"/>
    <mergeCell ref="E235:H235"/>
    <mergeCell ref="E236:H236"/>
    <mergeCell ref="E237:H237"/>
    <mergeCell ref="E238:H238"/>
    <mergeCell ref="E231:H231"/>
    <mergeCell ref="E232:H232"/>
    <mergeCell ref="E233:H233"/>
    <mergeCell ref="E234:H234"/>
    <mergeCell ref="E227:H227"/>
    <mergeCell ref="E228:H228"/>
    <mergeCell ref="E229:H229"/>
    <mergeCell ref="E230:H230"/>
    <mergeCell ref="E223:H223"/>
    <mergeCell ref="E224:H224"/>
    <mergeCell ref="E225:H225"/>
    <mergeCell ref="E226:H226"/>
    <mergeCell ref="E219:H219"/>
    <mergeCell ref="E220:H220"/>
    <mergeCell ref="E221:H221"/>
    <mergeCell ref="E222:H222"/>
    <mergeCell ref="E215:H215"/>
    <mergeCell ref="E216:H216"/>
    <mergeCell ref="E217:H217"/>
    <mergeCell ref="E218:H218"/>
    <mergeCell ref="E211:H211"/>
    <mergeCell ref="E212:H212"/>
    <mergeCell ref="E213:H213"/>
    <mergeCell ref="E214:H214"/>
    <mergeCell ref="E207:H207"/>
    <mergeCell ref="E208:H208"/>
    <mergeCell ref="E209:H209"/>
    <mergeCell ref="E210:H210"/>
    <mergeCell ref="E203:H203"/>
    <mergeCell ref="E204:H204"/>
    <mergeCell ref="E205:H205"/>
    <mergeCell ref="E206:H206"/>
    <mergeCell ref="E199:H199"/>
    <mergeCell ref="E200:H200"/>
    <mergeCell ref="E201:H201"/>
    <mergeCell ref="E202:H202"/>
    <mergeCell ref="E195:H195"/>
    <mergeCell ref="E196:H196"/>
    <mergeCell ref="E197:H197"/>
    <mergeCell ref="E198:H198"/>
    <mergeCell ref="E191:H191"/>
    <mergeCell ref="E192:H192"/>
    <mergeCell ref="E193:H193"/>
    <mergeCell ref="E194:H194"/>
    <mergeCell ref="E187:H187"/>
    <mergeCell ref="E188:H188"/>
    <mergeCell ref="E189:H189"/>
    <mergeCell ref="E190:H190"/>
    <mergeCell ref="E183:H183"/>
    <mergeCell ref="E184:H184"/>
    <mergeCell ref="E185:H185"/>
    <mergeCell ref="E186:H186"/>
    <mergeCell ref="E179:H179"/>
    <mergeCell ref="E180:H180"/>
    <mergeCell ref="E181:H181"/>
    <mergeCell ref="E182:H182"/>
    <mergeCell ref="E175:H175"/>
    <mergeCell ref="E176:H176"/>
    <mergeCell ref="E177:H177"/>
    <mergeCell ref="E178:H178"/>
    <mergeCell ref="E171:H171"/>
    <mergeCell ref="E172:H172"/>
    <mergeCell ref="E173:H173"/>
    <mergeCell ref="E174:H174"/>
    <mergeCell ref="E167:H167"/>
    <mergeCell ref="E168:H168"/>
    <mergeCell ref="E169:H169"/>
    <mergeCell ref="E170:H170"/>
    <mergeCell ref="E163:H163"/>
    <mergeCell ref="E164:H164"/>
    <mergeCell ref="E165:H165"/>
    <mergeCell ref="E166:H166"/>
    <mergeCell ref="E159:H159"/>
    <mergeCell ref="E160:H160"/>
    <mergeCell ref="E161:H161"/>
    <mergeCell ref="E162:H162"/>
    <mergeCell ref="E155:H155"/>
    <mergeCell ref="E156:H156"/>
    <mergeCell ref="E157:H157"/>
    <mergeCell ref="E158:H158"/>
    <mergeCell ref="E151:H151"/>
    <mergeCell ref="E152:H152"/>
    <mergeCell ref="E153:H153"/>
    <mergeCell ref="E154:H154"/>
    <mergeCell ref="E147:H147"/>
    <mergeCell ref="E148:H148"/>
    <mergeCell ref="E149:H149"/>
    <mergeCell ref="E150:H150"/>
    <mergeCell ref="E143:H143"/>
    <mergeCell ref="E144:H144"/>
    <mergeCell ref="E145:H145"/>
    <mergeCell ref="E146:H146"/>
    <mergeCell ref="E139:H139"/>
    <mergeCell ref="E140:H140"/>
    <mergeCell ref="E141:H141"/>
    <mergeCell ref="E142:H142"/>
    <mergeCell ref="E135:H135"/>
    <mergeCell ref="E136:H136"/>
    <mergeCell ref="E137:H137"/>
    <mergeCell ref="E138:H138"/>
    <mergeCell ref="E131:H131"/>
    <mergeCell ref="E132:H132"/>
    <mergeCell ref="E133:H133"/>
    <mergeCell ref="E134:H134"/>
    <mergeCell ref="E127:H127"/>
    <mergeCell ref="E128:H128"/>
    <mergeCell ref="E129:H129"/>
    <mergeCell ref="E130:H130"/>
    <mergeCell ref="E123:H123"/>
    <mergeCell ref="E124:H124"/>
    <mergeCell ref="E125:H125"/>
    <mergeCell ref="E126:H126"/>
    <mergeCell ref="E119:H119"/>
    <mergeCell ref="E120:H120"/>
    <mergeCell ref="E121:H121"/>
    <mergeCell ref="E122:H122"/>
    <mergeCell ref="E115:H115"/>
    <mergeCell ref="E116:H116"/>
    <mergeCell ref="E117:H117"/>
    <mergeCell ref="E118:H118"/>
    <mergeCell ref="E111:H111"/>
    <mergeCell ref="E112:H112"/>
    <mergeCell ref="E113:H113"/>
    <mergeCell ref="E114:H114"/>
    <mergeCell ref="E107:H107"/>
    <mergeCell ref="E108:H108"/>
    <mergeCell ref="E109:H109"/>
    <mergeCell ref="E110:H110"/>
    <mergeCell ref="E103:H103"/>
    <mergeCell ref="E104:H104"/>
    <mergeCell ref="E105:H105"/>
    <mergeCell ref="E106:H106"/>
    <mergeCell ref="E99:H99"/>
    <mergeCell ref="E100:H100"/>
    <mergeCell ref="E101:H101"/>
    <mergeCell ref="E102:H102"/>
    <mergeCell ref="E95:H95"/>
    <mergeCell ref="E96:H96"/>
    <mergeCell ref="E97:H97"/>
    <mergeCell ref="E98:H98"/>
    <mergeCell ref="E91:H91"/>
    <mergeCell ref="E92:H92"/>
    <mergeCell ref="E93:H93"/>
    <mergeCell ref="E94:H94"/>
    <mergeCell ref="E87:H87"/>
    <mergeCell ref="E88:H88"/>
    <mergeCell ref="E89:H89"/>
    <mergeCell ref="E90:H90"/>
    <mergeCell ref="E83:H83"/>
    <mergeCell ref="E84:H84"/>
    <mergeCell ref="E85:H85"/>
    <mergeCell ref="E86:H86"/>
    <mergeCell ref="E79:H79"/>
    <mergeCell ref="E80:H80"/>
    <mergeCell ref="E81:H81"/>
    <mergeCell ref="E82:H82"/>
    <mergeCell ref="E75:H75"/>
    <mergeCell ref="E76:H76"/>
    <mergeCell ref="E77:H77"/>
    <mergeCell ref="E78:H78"/>
    <mergeCell ref="E71:H71"/>
    <mergeCell ref="E72:H72"/>
    <mergeCell ref="E73:H73"/>
    <mergeCell ref="E74:H74"/>
    <mergeCell ref="E67:H67"/>
    <mergeCell ref="E68:H68"/>
    <mergeCell ref="E69:H69"/>
    <mergeCell ref="E70:H70"/>
    <mergeCell ref="E63:H63"/>
    <mergeCell ref="E64:H64"/>
    <mergeCell ref="E65:H65"/>
    <mergeCell ref="E66:H66"/>
    <mergeCell ref="E59:H59"/>
    <mergeCell ref="E60:H60"/>
    <mergeCell ref="E61:H61"/>
    <mergeCell ref="E62:H62"/>
    <mergeCell ref="E55:H55"/>
    <mergeCell ref="E56:H56"/>
    <mergeCell ref="E57:H57"/>
    <mergeCell ref="E58:H58"/>
    <mergeCell ref="E51:H51"/>
    <mergeCell ref="E52:H52"/>
    <mergeCell ref="E53:H53"/>
    <mergeCell ref="E54:H54"/>
    <mergeCell ref="E47:H47"/>
    <mergeCell ref="E48:H48"/>
    <mergeCell ref="E49:H49"/>
    <mergeCell ref="E50:H50"/>
    <mergeCell ref="E43:H43"/>
    <mergeCell ref="E44:H44"/>
    <mergeCell ref="E45:H45"/>
    <mergeCell ref="E46:H46"/>
    <mergeCell ref="E39:H39"/>
    <mergeCell ref="E40:H40"/>
    <mergeCell ref="E41:H41"/>
    <mergeCell ref="E42:H42"/>
    <mergeCell ref="E35:H35"/>
    <mergeCell ref="E36:H36"/>
    <mergeCell ref="E37:H37"/>
    <mergeCell ref="E38:H38"/>
    <mergeCell ref="E31:H31"/>
    <mergeCell ref="E32:H32"/>
    <mergeCell ref="E33:H33"/>
    <mergeCell ref="E34:H34"/>
    <mergeCell ref="E27:H27"/>
    <mergeCell ref="E28:H28"/>
    <mergeCell ref="E29:H29"/>
    <mergeCell ref="E30:H30"/>
    <mergeCell ref="E23:H23"/>
    <mergeCell ref="E24:H24"/>
    <mergeCell ref="E25:H25"/>
    <mergeCell ref="E26:H26"/>
    <mergeCell ref="E19:H19"/>
    <mergeCell ref="E20:H20"/>
    <mergeCell ref="E21:H21"/>
    <mergeCell ref="E22:H22"/>
    <mergeCell ref="E15:H15"/>
    <mergeCell ref="E16:H16"/>
    <mergeCell ref="E17:H17"/>
    <mergeCell ref="E18:H18"/>
    <mergeCell ref="E11:H11"/>
    <mergeCell ref="E12:H12"/>
    <mergeCell ref="E13:H13"/>
    <mergeCell ref="E14:H14"/>
    <mergeCell ref="E7:H7"/>
    <mergeCell ref="E8:H8"/>
    <mergeCell ref="E9:H9"/>
    <mergeCell ref="E10:H10"/>
    <mergeCell ref="E3:H3"/>
    <mergeCell ref="E4:H4"/>
    <mergeCell ref="E5:H5"/>
    <mergeCell ref="E6:H6"/>
    <mergeCell ref="E437:H437"/>
    <mergeCell ref="E438:H438"/>
    <mergeCell ref="E439:H439"/>
    <mergeCell ref="E440:H440"/>
    <mergeCell ref="E441:H441"/>
    <mergeCell ref="E442:H442"/>
    <mergeCell ref="E443:H443"/>
    <mergeCell ref="E444:H444"/>
    <mergeCell ref="E445:H445"/>
    <mergeCell ref="E446:H446"/>
    <mergeCell ref="E447:H447"/>
    <mergeCell ref="E448:H448"/>
    <mergeCell ref="E449:H449"/>
    <mergeCell ref="E450:H450"/>
    <mergeCell ref="E451:H451"/>
    <mergeCell ref="E452:H452"/>
    <mergeCell ref="E453:H453"/>
    <mergeCell ref="E454:H454"/>
    <mergeCell ref="E455:H455"/>
    <mergeCell ref="E456:H456"/>
    <mergeCell ref="E457:H457"/>
    <mergeCell ref="E458:H458"/>
    <mergeCell ref="E459:H459"/>
    <mergeCell ref="E460:H460"/>
    <mergeCell ref="E461:H461"/>
    <mergeCell ref="E462:H462"/>
    <mergeCell ref="E463:H463"/>
    <mergeCell ref="E464:H464"/>
    <mergeCell ref="E465:H465"/>
    <mergeCell ref="E466:H466"/>
    <mergeCell ref="E467:H467"/>
    <mergeCell ref="E468:H468"/>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81:H481"/>
    <mergeCell ref="E482:H482"/>
    <mergeCell ref="E483:H483"/>
    <mergeCell ref="E484:H484"/>
    <mergeCell ref="E485:H485"/>
    <mergeCell ref="E486:H486"/>
    <mergeCell ref="E487:H487"/>
    <mergeCell ref="E488:H488"/>
    <mergeCell ref="E489:H489"/>
    <mergeCell ref="E490:H490"/>
    <mergeCell ref="E491:H491"/>
    <mergeCell ref="E492:H492"/>
    <mergeCell ref="E493:H493"/>
    <mergeCell ref="E494:H494"/>
    <mergeCell ref="E495:H495"/>
    <mergeCell ref="E496:H496"/>
    <mergeCell ref="E497:H497"/>
    <mergeCell ref="E498:H498"/>
    <mergeCell ref="E499:H499"/>
    <mergeCell ref="E500:H500"/>
    <mergeCell ref="E501:H501"/>
    <mergeCell ref="E502:H502"/>
    <mergeCell ref="E503:H503"/>
    <mergeCell ref="E504:H504"/>
    <mergeCell ref="E505:H505"/>
    <mergeCell ref="E506:H506"/>
    <mergeCell ref="E507:H507"/>
    <mergeCell ref="E508:H508"/>
    <mergeCell ref="E509:H509"/>
    <mergeCell ref="E510:H510"/>
    <mergeCell ref="E511:H511"/>
    <mergeCell ref="E512:H512"/>
    <mergeCell ref="E513:H513"/>
    <mergeCell ref="E514:H514"/>
    <mergeCell ref="E515:H515"/>
    <mergeCell ref="E516:H516"/>
    <mergeCell ref="E517:H517"/>
    <mergeCell ref="E518:H518"/>
    <mergeCell ref="E519:H519"/>
    <mergeCell ref="E520:H520"/>
    <mergeCell ref="E521:H521"/>
    <mergeCell ref="E522:H522"/>
    <mergeCell ref="E523:H523"/>
    <mergeCell ref="E524:H524"/>
    <mergeCell ref="E525:H525"/>
    <mergeCell ref="E526:H526"/>
    <mergeCell ref="E527:H527"/>
    <mergeCell ref="E528:H528"/>
    <mergeCell ref="E529:H529"/>
    <mergeCell ref="E530:H530"/>
    <mergeCell ref="E531:H531"/>
    <mergeCell ref="E532:H532"/>
    <mergeCell ref="E533:H533"/>
    <mergeCell ref="E534:H534"/>
    <mergeCell ref="E535:H535"/>
    <mergeCell ref="E536:H536"/>
    <mergeCell ref="E537:H537"/>
    <mergeCell ref="E538:H538"/>
    <mergeCell ref="E539:H539"/>
    <mergeCell ref="E540:H540"/>
    <mergeCell ref="E541:H541"/>
    <mergeCell ref="E542:H542"/>
    <mergeCell ref="E543:H543"/>
    <mergeCell ref="E544:H544"/>
    <mergeCell ref="E545:H545"/>
    <mergeCell ref="E546:H546"/>
    <mergeCell ref="E547:H547"/>
    <mergeCell ref="E548:H548"/>
    <mergeCell ref="E549:H549"/>
    <mergeCell ref="E550:H550"/>
    <mergeCell ref="E551:H551"/>
    <mergeCell ref="E552:H552"/>
    <mergeCell ref="E553:H553"/>
    <mergeCell ref="E554:H554"/>
    <mergeCell ref="E555:H555"/>
    <mergeCell ref="E556:H556"/>
    <mergeCell ref="E557:H557"/>
    <mergeCell ref="E558:H558"/>
    <mergeCell ref="E559:H559"/>
    <mergeCell ref="E560:H560"/>
    <mergeCell ref="E561:H561"/>
    <mergeCell ref="E562:H562"/>
    <mergeCell ref="E563:H563"/>
    <mergeCell ref="E564:H564"/>
    <mergeCell ref="E565:H565"/>
    <mergeCell ref="E566:H566"/>
    <mergeCell ref="E567:H567"/>
    <mergeCell ref="E568:H568"/>
    <mergeCell ref="E569:H569"/>
    <mergeCell ref="E570:H570"/>
    <mergeCell ref="E571:H571"/>
    <mergeCell ref="E572:H572"/>
    <mergeCell ref="E573:H573"/>
    <mergeCell ref="E574:H574"/>
    <mergeCell ref="E575:H575"/>
    <mergeCell ref="E576:H576"/>
    <mergeCell ref="E577:H577"/>
    <mergeCell ref="E578:H578"/>
    <mergeCell ref="E579:H579"/>
    <mergeCell ref="E580:H580"/>
    <mergeCell ref="E581:H581"/>
    <mergeCell ref="E582:H582"/>
    <mergeCell ref="E583:H583"/>
    <mergeCell ref="E584:H584"/>
    <mergeCell ref="E585:H585"/>
    <mergeCell ref="E586:H586"/>
    <mergeCell ref="E587:H587"/>
    <mergeCell ref="E588:H588"/>
    <mergeCell ref="E589:H589"/>
    <mergeCell ref="E590:H590"/>
    <mergeCell ref="E591:H591"/>
    <mergeCell ref="E592:H592"/>
    <mergeCell ref="E593:H593"/>
    <mergeCell ref="E594:H594"/>
    <mergeCell ref="E595:H595"/>
    <mergeCell ref="E596:H596"/>
    <mergeCell ref="E597:H597"/>
    <mergeCell ref="E598:H598"/>
    <mergeCell ref="E599:H599"/>
    <mergeCell ref="E600:H600"/>
    <mergeCell ref="E601:H601"/>
    <mergeCell ref="E602:H602"/>
    <mergeCell ref="E603:H603"/>
    <mergeCell ref="E604:H604"/>
    <mergeCell ref="E612:H612"/>
    <mergeCell ref="E605:H605"/>
    <mergeCell ref="E606:H606"/>
    <mergeCell ref="E607:H607"/>
    <mergeCell ref="E608:H608"/>
    <mergeCell ref="E617:H617"/>
    <mergeCell ref="E618:H618"/>
    <mergeCell ref="A2:H2"/>
    <mergeCell ref="E613:H613"/>
    <mergeCell ref="E614:H614"/>
    <mergeCell ref="E615:H615"/>
    <mergeCell ref="E616:H616"/>
    <mergeCell ref="E609:H609"/>
    <mergeCell ref="E610:H610"/>
    <mergeCell ref="E611:H611"/>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38"/>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8" width="12.7109375" style="0" customWidth="1"/>
    <col min="9" max="9" width="0.85546875" style="0" customWidth="1"/>
    <col min="10" max="49" width="9.140625" style="0" hidden="1" customWidth="1"/>
    <col min="50" max="50" width="6.57421875" style="0" hidden="1" customWidth="1"/>
    <col min="51" max="16384" width="9.140625" style="0" hidden="1" customWidth="1"/>
  </cols>
  <sheetData>
    <row r="1" spans="1:8" ht="34.5" customHeight="1">
      <c r="A1" s="109" t="s">
        <v>670</v>
      </c>
      <c r="B1" s="87" t="s">
        <v>671</v>
      </c>
      <c r="C1" s="88" t="s">
        <v>34</v>
      </c>
      <c r="D1" s="88" t="s">
        <v>672</v>
      </c>
      <c r="E1" s="88" t="s">
        <v>673</v>
      </c>
      <c r="F1" s="88" t="s">
        <v>674</v>
      </c>
      <c r="G1" s="88" t="s">
        <v>100</v>
      </c>
      <c r="H1" s="88" t="s">
        <v>101</v>
      </c>
    </row>
    <row r="2" spans="1:8" ht="21.75" customHeight="1">
      <c r="A2" s="341" t="s">
        <v>1268</v>
      </c>
      <c r="B2" s="342"/>
      <c r="C2" s="342"/>
      <c r="D2" s="342"/>
      <c r="E2" s="342"/>
      <c r="F2" s="342"/>
      <c r="G2" s="342"/>
      <c r="H2" s="343"/>
    </row>
    <row r="3" spans="1:8" ht="49.5" customHeight="1">
      <c r="A3" s="344" t="s">
        <v>1045</v>
      </c>
      <c r="B3" s="345"/>
      <c r="C3" s="345"/>
      <c r="D3" s="345"/>
      <c r="E3" s="345"/>
      <c r="F3" s="345"/>
      <c r="G3" s="345"/>
      <c r="H3" s="346"/>
    </row>
    <row r="4" spans="1:8" ht="53.25" customHeight="1">
      <c r="A4" s="347" t="s">
        <v>1046</v>
      </c>
      <c r="B4" s="348"/>
      <c r="C4" s="348"/>
      <c r="D4" s="348"/>
      <c r="E4" s="348"/>
      <c r="F4" s="348"/>
      <c r="G4" s="348"/>
      <c r="H4" s="349"/>
    </row>
    <row r="5" spans="1:8" ht="47.25" customHeight="1">
      <c r="A5" s="347" t="s">
        <v>1047</v>
      </c>
      <c r="B5" s="348"/>
      <c r="C5" s="348"/>
      <c r="D5" s="348"/>
      <c r="E5" s="348"/>
      <c r="F5" s="348"/>
      <c r="G5" s="348"/>
      <c r="H5" s="349"/>
    </row>
    <row r="6" spans="1:8" ht="37.5" customHeight="1">
      <c r="A6" s="347" t="s">
        <v>386</v>
      </c>
      <c r="B6" s="348"/>
      <c r="C6" s="348"/>
      <c r="D6" s="348"/>
      <c r="E6" s="348"/>
      <c r="F6" s="348"/>
      <c r="G6" s="348"/>
      <c r="H6" s="349"/>
    </row>
    <row r="7" spans="1:8" ht="21" customHeight="1">
      <c r="A7" s="347" t="s">
        <v>387</v>
      </c>
      <c r="B7" s="348"/>
      <c r="C7" s="348"/>
      <c r="D7" s="348"/>
      <c r="E7" s="348"/>
      <c r="F7" s="348"/>
      <c r="G7" s="348"/>
      <c r="H7" s="349"/>
    </row>
    <row r="8" spans="1:8" ht="35.25" customHeight="1">
      <c r="A8" s="347" t="s">
        <v>388</v>
      </c>
      <c r="B8" s="348"/>
      <c r="C8" s="348"/>
      <c r="D8" s="348"/>
      <c r="E8" s="348"/>
      <c r="F8" s="348"/>
      <c r="G8" s="348"/>
      <c r="H8" s="349"/>
    </row>
    <row r="9" spans="1:8" ht="33.75" customHeight="1">
      <c r="A9" s="347" t="s">
        <v>2026</v>
      </c>
      <c r="B9" s="348"/>
      <c r="C9" s="348"/>
      <c r="D9" s="348"/>
      <c r="E9" s="348"/>
      <c r="F9" s="348"/>
      <c r="G9" s="348"/>
      <c r="H9" s="349"/>
    </row>
    <row r="10" spans="1:8" ht="62.25" customHeight="1">
      <c r="A10" s="350" t="s">
        <v>2027</v>
      </c>
      <c r="B10" s="348"/>
      <c r="C10" s="348"/>
      <c r="D10" s="348"/>
      <c r="E10" s="348"/>
      <c r="F10" s="348"/>
      <c r="G10" s="348"/>
      <c r="H10" s="349"/>
    </row>
    <row r="11" spans="1:8" ht="60" customHeight="1">
      <c r="A11" s="350" t="s">
        <v>384</v>
      </c>
      <c r="B11" s="348"/>
      <c r="C11" s="348"/>
      <c r="D11" s="348"/>
      <c r="E11" s="348"/>
      <c r="F11" s="348"/>
      <c r="G11" s="348"/>
      <c r="H11" s="349"/>
    </row>
    <row r="12" spans="1:8" ht="49.5" customHeight="1">
      <c r="A12" s="350" t="s">
        <v>391</v>
      </c>
      <c r="B12" s="348"/>
      <c r="C12" s="348"/>
      <c r="D12" s="348"/>
      <c r="E12" s="348"/>
      <c r="F12" s="348"/>
      <c r="G12" s="348"/>
      <c r="H12" s="349"/>
    </row>
    <row r="13" spans="1:8" ht="81" customHeight="1">
      <c r="A13" s="350" t="s">
        <v>2035</v>
      </c>
      <c r="B13" s="348"/>
      <c r="C13" s="348"/>
      <c r="D13" s="348"/>
      <c r="E13" s="348"/>
      <c r="F13" s="348"/>
      <c r="G13" s="348"/>
      <c r="H13" s="349"/>
    </row>
    <row r="14" spans="1:8" ht="35.25" customHeight="1">
      <c r="A14" s="350" t="s">
        <v>385</v>
      </c>
      <c r="B14" s="348"/>
      <c r="C14" s="348"/>
      <c r="D14" s="348"/>
      <c r="E14" s="348"/>
      <c r="F14" s="348"/>
      <c r="G14" s="348"/>
      <c r="H14" s="349"/>
    </row>
    <row r="15" spans="1:8" ht="71.25" customHeight="1">
      <c r="A15" s="350" t="s">
        <v>1122</v>
      </c>
      <c r="B15" s="348"/>
      <c r="C15" s="348"/>
      <c r="D15" s="348"/>
      <c r="E15" s="348"/>
      <c r="F15" s="348"/>
      <c r="G15" s="348"/>
      <c r="H15" s="349"/>
    </row>
    <row r="16" spans="1:8" ht="36" customHeight="1">
      <c r="A16" s="350" t="s">
        <v>392</v>
      </c>
      <c r="B16" s="348"/>
      <c r="C16" s="348"/>
      <c r="D16" s="348"/>
      <c r="E16" s="348"/>
      <c r="F16" s="348"/>
      <c r="G16" s="348"/>
      <c r="H16" s="349"/>
    </row>
    <row r="17" spans="1:8" ht="23.25" customHeight="1">
      <c r="A17" s="350" t="s">
        <v>393</v>
      </c>
      <c r="B17" s="348"/>
      <c r="C17" s="348"/>
      <c r="D17" s="348"/>
      <c r="E17" s="348"/>
      <c r="F17" s="348"/>
      <c r="G17" s="348"/>
      <c r="H17" s="349"/>
    </row>
    <row r="18" spans="1:8" ht="48.75" customHeight="1">
      <c r="A18" s="350" t="s">
        <v>1263</v>
      </c>
      <c r="B18" s="348"/>
      <c r="C18" s="348"/>
      <c r="D18" s="348"/>
      <c r="E18" s="348"/>
      <c r="F18" s="348"/>
      <c r="G18" s="348"/>
      <c r="H18" s="349"/>
    </row>
    <row r="19" spans="1:8" ht="36" customHeight="1">
      <c r="A19" s="350" t="s">
        <v>1079</v>
      </c>
      <c r="B19" s="348"/>
      <c r="C19" s="348"/>
      <c r="D19" s="348"/>
      <c r="E19" s="348"/>
      <c r="F19" s="348"/>
      <c r="G19" s="348"/>
      <c r="H19" s="349"/>
    </row>
    <row r="20" spans="1:8" ht="31.5" customHeight="1">
      <c r="A20" s="350" t="s">
        <v>394</v>
      </c>
      <c r="B20" s="348"/>
      <c r="C20" s="348"/>
      <c r="D20" s="348"/>
      <c r="E20" s="348"/>
      <c r="F20" s="348"/>
      <c r="G20" s="348"/>
      <c r="H20" s="349"/>
    </row>
    <row r="21" spans="1:8" ht="21" customHeight="1">
      <c r="A21" s="350" t="s">
        <v>395</v>
      </c>
      <c r="B21" s="348"/>
      <c r="C21" s="348"/>
      <c r="D21" s="348"/>
      <c r="E21" s="348"/>
      <c r="F21" s="348"/>
      <c r="G21" s="348"/>
      <c r="H21" s="349"/>
    </row>
    <row r="22" spans="1:8" ht="21" customHeight="1">
      <c r="A22" s="350" t="s">
        <v>396</v>
      </c>
      <c r="B22" s="348"/>
      <c r="C22" s="348"/>
      <c r="D22" s="348"/>
      <c r="E22" s="348"/>
      <c r="F22" s="348"/>
      <c r="G22" s="348"/>
      <c r="H22" s="349"/>
    </row>
    <row r="23" spans="1:8" ht="20.25" customHeight="1">
      <c r="A23" s="350" t="s">
        <v>397</v>
      </c>
      <c r="B23" s="348"/>
      <c r="C23" s="348"/>
      <c r="D23" s="348"/>
      <c r="E23" s="348"/>
      <c r="F23" s="348"/>
      <c r="G23" s="348"/>
      <c r="H23" s="349"/>
    </row>
    <row r="24" spans="1:8" ht="35.25" customHeight="1">
      <c r="A24" s="350" t="s">
        <v>399</v>
      </c>
      <c r="B24" s="348"/>
      <c r="C24" s="348"/>
      <c r="D24" s="348"/>
      <c r="E24" s="348"/>
      <c r="F24" s="348"/>
      <c r="G24" s="348"/>
      <c r="H24" s="349"/>
    </row>
    <row r="25" spans="1:8" ht="75" customHeight="1">
      <c r="A25" s="350" t="s">
        <v>400</v>
      </c>
      <c r="B25" s="348"/>
      <c r="C25" s="348"/>
      <c r="D25" s="348"/>
      <c r="E25" s="348"/>
      <c r="F25" s="348"/>
      <c r="G25" s="348"/>
      <c r="H25" s="349"/>
    </row>
    <row r="26" spans="1:8" ht="54.75" customHeight="1">
      <c r="A26" s="350" t="s">
        <v>1971</v>
      </c>
      <c r="B26" s="348"/>
      <c r="C26" s="348"/>
      <c r="D26" s="348"/>
      <c r="E26" s="348"/>
      <c r="F26" s="348"/>
      <c r="G26" s="348"/>
      <c r="H26" s="349"/>
    </row>
    <row r="27" spans="1:8" ht="35.25" customHeight="1">
      <c r="A27" s="350" t="s">
        <v>1264</v>
      </c>
      <c r="B27" s="348"/>
      <c r="C27" s="348"/>
      <c r="D27" s="348"/>
      <c r="E27" s="348"/>
      <c r="F27" s="348"/>
      <c r="G27" s="348"/>
      <c r="H27" s="349"/>
    </row>
    <row r="28" spans="1:8" ht="35.25" customHeight="1">
      <c r="A28" s="350" t="s">
        <v>1972</v>
      </c>
      <c r="B28" s="348"/>
      <c r="C28" s="348"/>
      <c r="D28" s="348"/>
      <c r="E28" s="348"/>
      <c r="F28" s="348"/>
      <c r="G28" s="348"/>
      <c r="H28" s="349"/>
    </row>
    <row r="29" spans="1:8" ht="35.25" customHeight="1">
      <c r="A29" s="350" t="s">
        <v>1973</v>
      </c>
      <c r="B29" s="348"/>
      <c r="C29" s="348"/>
      <c r="D29" s="348"/>
      <c r="E29" s="348"/>
      <c r="F29" s="348"/>
      <c r="G29" s="348"/>
      <c r="H29" s="349"/>
    </row>
    <row r="30" spans="1:8" ht="35.25" customHeight="1">
      <c r="A30" s="350" t="s">
        <v>1974</v>
      </c>
      <c r="B30" s="348"/>
      <c r="C30" s="348"/>
      <c r="D30" s="348"/>
      <c r="E30" s="348"/>
      <c r="F30" s="348"/>
      <c r="G30" s="348"/>
      <c r="H30" s="349"/>
    </row>
    <row r="31" spans="1:8" ht="35.25" customHeight="1">
      <c r="A31" s="350" t="s">
        <v>1975</v>
      </c>
      <c r="B31" s="348"/>
      <c r="C31" s="348"/>
      <c r="D31" s="348"/>
      <c r="E31" s="348"/>
      <c r="F31" s="348"/>
      <c r="G31" s="348"/>
      <c r="H31" s="349"/>
    </row>
    <row r="32" spans="1:8" ht="55.5" customHeight="1">
      <c r="A32" s="350" t="s">
        <v>654</v>
      </c>
      <c r="B32" s="348"/>
      <c r="C32" s="348"/>
      <c r="D32" s="348"/>
      <c r="E32" s="348"/>
      <c r="F32" s="348"/>
      <c r="G32" s="348"/>
      <c r="H32" s="349"/>
    </row>
    <row r="33" spans="1:8" ht="24" customHeight="1">
      <c r="A33" s="350" t="s">
        <v>1265</v>
      </c>
      <c r="B33" s="348"/>
      <c r="C33" s="348"/>
      <c r="D33" s="348"/>
      <c r="E33" s="348"/>
      <c r="F33" s="348"/>
      <c r="G33" s="348"/>
      <c r="H33" s="349"/>
    </row>
    <row r="34" spans="1:8" ht="31.5" customHeight="1">
      <c r="A34" s="350" t="s">
        <v>1266</v>
      </c>
      <c r="B34" s="348"/>
      <c r="C34" s="348"/>
      <c r="D34" s="348"/>
      <c r="E34" s="348"/>
      <c r="F34" s="348"/>
      <c r="G34" s="348"/>
      <c r="H34" s="349"/>
    </row>
    <row r="35" spans="1:8" ht="54" customHeight="1">
      <c r="A35" s="350" t="s">
        <v>655</v>
      </c>
      <c r="B35" s="348"/>
      <c r="C35" s="348"/>
      <c r="D35" s="348"/>
      <c r="E35" s="348"/>
      <c r="F35" s="348"/>
      <c r="G35" s="348"/>
      <c r="H35" s="349"/>
    </row>
    <row r="36" spans="1:8" ht="45" customHeight="1">
      <c r="A36" s="350" t="s">
        <v>1080</v>
      </c>
      <c r="B36" s="348"/>
      <c r="C36" s="348"/>
      <c r="D36" s="348"/>
      <c r="E36" s="348"/>
      <c r="F36" s="348"/>
      <c r="G36" s="348"/>
      <c r="H36" s="349"/>
    </row>
    <row r="37" spans="1:8" ht="35.25" customHeight="1">
      <c r="A37" s="350" t="s">
        <v>1267</v>
      </c>
      <c r="B37" s="348"/>
      <c r="C37" s="348"/>
      <c r="D37" s="348"/>
      <c r="E37" s="348"/>
      <c r="F37" s="348"/>
      <c r="G37" s="348"/>
      <c r="H37" s="349"/>
    </row>
    <row r="38" spans="1:8" ht="35.25" customHeight="1">
      <c r="A38" s="351" t="s">
        <v>656</v>
      </c>
      <c r="B38" s="352"/>
      <c r="C38" s="352"/>
      <c r="D38" s="352"/>
      <c r="E38" s="352"/>
      <c r="F38" s="352"/>
      <c r="G38" s="352"/>
      <c r="H38" s="353"/>
    </row>
    <row r="39" ht="4.5" customHeight="1"/>
    <row r="40" ht="12.75" hidden="1"/>
    <row r="41" ht="12.75" hidden="1"/>
  </sheetData>
  <sheetProtection password="C79A" sheet="1" objects="1"/>
  <mergeCells count="37">
    <mergeCell ref="A38:H38"/>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6:H6"/>
    <mergeCell ref="A7:H7"/>
    <mergeCell ref="A8:H8"/>
    <mergeCell ref="A9:H9"/>
    <mergeCell ref="A2:H2"/>
    <mergeCell ref="A3:H3"/>
    <mergeCell ref="A4:H4"/>
    <mergeCell ref="A5:H5"/>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H1" location="Dodatne_upute!A1" tooltip="Rani list ZupOpc (šifarnik županija i općina)" display="Dodatne upute"/>
    <hyperlink ref="G1" location="Podaci!A1" tooltip="Radni list s popisom općina i djelatnosti prema NKD-u 2007" display="Šifre"/>
    <hyperlink ref="F1" location="Kontrole!A4" tooltip="Radni list Kontrole" display="Kontrole"/>
  </hyperlinks>
  <printOptions/>
  <pageMargins left="0.3937007874015748" right="0.3937007874015748" top="0.5905511811023623" bottom="0.7874015748031497" header="0.3937007874015748" footer="0.5905511811023623"/>
  <pageSetup fitToHeight="0"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H1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8" width="11.7109375" style="0" customWidth="1"/>
    <col min="9" max="9" width="0.85546875" style="0" customWidth="1"/>
    <col min="10" max="16384" width="9.140625" style="0" hidden="1" customWidth="1"/>
  </cols>
  <sheetData>
    <row r="1" spans="1:8" ht="34.5" customHeight="1">
      <c r="A1" s="86" t="s">
        <v>670</v>
      </c>
      <c r="B1" s="87" t="s">
        <v>671</v>
      </c>
      <c r="C1" s="88" t="s">
        <v>34</v>
      </c>
      <c r="D1" s="88" t="s">
        <v>672</v>
      </c>
      <c r="E1" s="88" t="s">
        <v>673</v>
      </c>
      <c r="F1" s="88" t="s">
        <v>674</v>
      </c>
      <c r="G1" s="88" t="s">
        <v>100</v>
      </c>
      <c r="H1" s="88" t="s">
        <v>101</v>
      </c>
    </row>
    <row r="2" spans="1:8" ht="16.5" customHeight="1">
      <c r="A2" s="16" t="s">
        <v>2028</v>
      </c>
      <c r="B2" s="354" t="s">
        <v>2029</v>
      </c>
      <c r="C2" s="354"/>
      <c r="D2" s="354"/>
      <c r="E2" s="354"/>
      <c r="F2" s="354"/>
      <c r="G2" s="354"/>
      <c r="H2" s="354"/>
    </row>
    <row r="3" spans="1:8" ht="15" customHeight="1">
      <c r="A3" s="22" t="s">
        <v>2030</v>
      </c>
      <c r="B3" s="355" t="s">
        <v>2031</v>
      </c>
      <c r="C3" s="355"/>
      <c r="D3" s="355"/>
      <c r="E3" s="355"/>
      <c r="F3" s="355"/>
      <c r="G3" s="355"/>
      <c r="H3" s="355"/>
    </row>
    <row r="4" spans="1:8" ht="15" customHeight="1">
      <c r="A4" s="23" t="s">
        <v>2030</v>
      </c>
      <c r="B4" s="356" t="s">
        <v>2032</v>
      </c>
      <c r="C4" s="356"/>
      <c r="D4" s="356"/>
      <c r="E4" s="356"/>
      <c r="F4" s="356"/>
      <c r="G4" s="356"/>
      <c r="H4" s="356"/>
    </row>
    <row r="5" spans="1:8" ht="15" customHeight="1">
      <c r="A5" s="23" t="s">
        <v>2030</v>
      </c>
      <c r="B5" s="356" t="s">
        <v>2033</v>
      </c>
      <c r="C5" s="356"/>
      <c r="D5" s="356"/>
      <c r="E5" s="356"/>
      <c r="F5" s="356"/>
      <c r="G5" s="356"/>
      <c r="H5" s="356"/>
    </row>
    <row r="6" spans="1:8" ht="27.75" customHeight="1">
      <c r="A6" s="23" t="s">
        <v>2030</v>
      </c>
      <c r="B6" s="356" t="s">
        <v>2034</v>
      </c>
      <c r="C6" s="356"/>
      <c r="D6" s="356"/>
      <c r="E6" s="356"/>
      <c r="F6" s="356"/>
      <c r="G6" s="356"/>
      <c r="H6" s="356"/>
    </row>
    <row r="7" spans="1:8" ht="15" customHeight="1">
      <c r="A7" s="23" t="s">
        <v>2030</v>
      </c>
      <c r="B7" s="356" t="s">
        <v>1083</v>
      </c>
      <c r="C7" s="356"/>
      <c r="D7" s="356"/>
      <c r="E7" s="356"/>
      <c r="F7" s="356"/>
      <c r="G7" s="356"/>
      <c r="H7" s="356"/>
    </row>
    <row r="8" spans="1:8" ht="30" customHeight="1">
      <c r="A8" s="24" t="s">
        <v>2030</v>
      </c>
      <c r="B8" s="359" t="s">
        <v>1097</v>
      </c>
      <c r="C8" s="359"/>
      <c r="D8" s="359"/>
      <c r="E8" s="359"/>
      <c r="F8" s="359"/>
      <c r="G8" s="359"/>
      <c r="H8" s="359"/>
    </row>
    <row r="9" spans="1:8" ht="15.75" customHeight="1">
      <c r="A9" s="18" t="s">
        <v>1023</v>
      </c>
      <c r="B9" s="358" t="s">
        <v>1024</v>
      </c>
      <c r="C9" s="358"/>
      <c r="D9" s="358"/>
      <c r="E9" s="358"/>
      <c r="F9" s="358"/>
      <c r="G9" s="358"/>
      <c r="H9" s="358"/>
    </row>
    <row r="10" spans="1:8" ht="15.75" customHeight="1">
      <c r="A10" s="19" t="s">
        <v>1023</v>
      </c>
      <c r="B10" s="357" t="s">
        <v>1025</v>
      </c>
      <c r="C10" s="357"/>
      <c r="D10" s="357"/>
      <c r="E10" s="357"/>
      <c r="F10" s="357"/>
      <c r="G10" s="357"/>
      <c r="H10" s="357"/>
    </row>
    <row r="11" spans="1:8" ht="47.25" customHeight="1">
      <c r="A11" s="24" t="s">
        <v>84</v>
      </c>
      <c r="B11" s="360" t="s">
        <v>85</v>
      </c>
      <c r="C11" s="360"/>
      <c r="D11" s="360"/>
      <c r="E11" s="360"/>
      <c r="F11" s="360"/>
      <c r="G11" s="360"/>
      <c r="H11" s="360"/>
    </row>
    <row r="12" spans="1:8" ht="33.75" customHeight="1">
      <c r="A12" s="24" t="s">
        <v>84</v>
      </c>
      <c r="B12" s="360" t="s">
        <v>86</v>
      </c>
      <c r="C12" s="360"/>
      <c r="D12" s="360"/>
      <c r="E12" s="360"/>
      <c r="F12" s="360"/>
      <c r="G12" s="360"/>
      <c r="H12" s="360"/>
    </row>
    <row r="13" spans="1:8" ht="46.5" customHeight="1">
      <c r="A13" s="24" t="s">
        <v>84</v>
      </c>
      <c r="B13" s="360" t="s">
        <v>1361</v>
      </c>
      <c r="C13" s="360"/>
      <c r="D13" s="360"/>
      <c r="E13" s="360"/>
      <c r="F13" s="360"/>
      <c r="G13" s="360"/>
      <c r="H13" s="360"/>
    </row>
    <row r="14" spans="1:8" ht="37.5" customHeight="1">
      <c r="A14" s="24" t="s">
        <v>84</v>
      </c>
      <c r="B14" s="360" t="s">
        <v>1362</v>
      </c>
      <c r="C14" s="360"/>
      <c r="D14" s="360"/>
      <c r="E14" s="360"/>
      <c r="F14" s="360"/>
      <c r="G14" s="360"/>
      <c r="H14" s="360"/>
    </row>
    <row r="15" spans="1:8" ht="37.5" customHeight="1">
      <c r="A15" s="24" t="s">
        <v>84</v>
      </c>
      <c r="B15" s="360" t="s">
        <v>1363</v>
      </c>
      <c r="C15" s="360"/>
      <c r="D15" s="360"/>
      <c r="E15" s="360"/>
      <c r="F15" s="360"/>
      <c r="G15" s="360"/>
      <c r="H15" s="360"/>
    </row>
    <row r="16" spans="1:8" ht="37.5" customHeight="1">
      <c r="A16" s="24" t="s">
        <v>84</v>
      </c>
      <c r="B16" s="360" t="s">
        <v>88</v>
      </c>
      <c r="C16" s="360"/>
      <c r="D16" s="360"/>
      <c r="E16" s="360"/>
      <c r="F16" s="360"/>
      <c r="G16" s="360"/>
      <c r="H16" s="360"/>
    </row>
    <row r="17" spans="1:8" ht="37.5" customHeight="1">
      <c r="A17" s="24" t="s">
        <v>1004</v>
      </c>
      <c r="B17" s="360" t="s">
        <v>1005</v>
      </c>
      <c r="C17" s="360"/>
      <c r="D17" s="360"/>
      <c r="E17" s="360"/>
      <c r="F17" s="360"/>
      <c r="G17" s="360"/>
      <c r="H17" s="360"/>
    </row>
    <row r="18" spans="1:8" ht="37.5" customHeight="1">
      <c r="A18" s="24" t="s">
        <v>1172</v>
      </c>
      <c r="B18" s="360" t="s">
        <v>1173</v>
      </c>
      <c r="C18" s="360"/>
      <c r="D18" s="360"/>
      <c r="E18" s="360"/>
      <c r="F18" s="360"/>
      <c r="G18" s="360"/>
      <c r="H18" s="360"/>
    </row>
    <row r="19" spans="1:8" ht="37.5" customHeight="1">
      <c r="A19" s="24" t="s">
        <v>23</v>
      </c>
      <c r="B19" s="360" t="s">
        <v>24</v>
      </c>
      <c r="C19" s="360"/>
      <c r="D19" s="360"/>
      <c r="E19" s="360"/>
      <c r="F19" s="360"/>
      <c r="G19" s="360"/>
      <c r="H19" s="360"/>
    </row>
    <row r="20" ht="4.5" customHeight="1"/>
  </sheetData>
  <sheetProtection password="C79A" sheet="1" objects="1"/>
  <mergeCells count="18">
    <mergeCell ref="B19:H19"/>
    <mergeCell ref="B11:H11"/>
    <mergeCell ref="B12:H12"/>
    <mergeCell ref="B13:H13"/>
    <mergeCell ref="B17:H17"/>
    <mergeCell ref="B14:H14"/>
    <mergeCell ref="B15:H15"/>
    <mergeCell ref="B16:H16"/>
    <mergeCell ref="B18:H18"/>
    <mergeCell ref="B10:H10"/>
    <mergeCell ref="B9:H9"/>
    <mergeCell ref="B6:H6"/>
    <mergeCell ref="B7:H7"/>
    <mergeCell ref="B8:H8"/>
    <mergeCell ref="B2:H2"/>
    <mergeCell ref="B3:H3"/>
    <mergeCell ref="B4:H4"/>
    <mergeCell ref="B5:H5"/>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bmagazin</cp:lastModifiedBy>
  <cp:lastPrinted>2012-05-02T06:29:33Z</cp:lastPrinted>
  <dcterms:created xsi:type="dcterms:W3CDTF">2001-11-21T09:32:18Z</dcterms:created>
  <dcterms:modified xsi:type="dcterms:W3CDTF">2012-05-02T06:42:15Z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1987153732</vt:i4>
  </property>
  <property fmtid="{D5CDD505-2E9C-101B-9397-08002B2CF9AE}" pid="3" name="_EmailSubject">
    <vt:lpwstr>I-III</vt:lpwstr>
  </property>
  <property fmtid="{D5CDD505-2E9C-101B-9397-08002B2CF9AE}" pid="4" name="_AuthorEmail">
    <vt:lpwstr>fin.bozena@solaris.hr</vt:lpwstr>
  </property>
  <property fmtid="{D5CDD505-2E9C-101B-9397-08002B2CF9AE}" pid="5" name="_AuthorEmailDisplayName">
    <vt:lpwstr>Bozena Čogelja Magazin</vt:lpwstr>
  </property>
  <property fmtid="{D5CDD505-2E9C-101B-9397-08002B2CF9AE}" pid="6" name="_PreviousAdHocReviewCycleID">
    <vt:i4>1987153732</vt:i4>
  </property>
  <property fmtid="{D5CDD505-2E9C-101B-9397-08002B2CF9AE}" pid="7" name="_ReviewingToolsShownOnce">
    <vt:lpwstr/>
  </property>
</Properties>
</file>