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5900" activeTab="2"/>
  </bookViews>
  <sheets>
    <sheet name="OPĆI PODACI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externalReferences>
    <externalReference r:id="rId12"/>
  </externalReference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<sst xmlns="http://schemas.openxmlformats.org/spreadsheetml/2006/main" count="346" uniqueCount="297">
  <si>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</si>
  <si>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</si>
  <si>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</si>
  <si>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</si>
  <si>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</si>
  <si>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</si>
  <si>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</si>
  <si>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</si>
  <si>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</si>
  <si>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</si>
  <si>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</si>
  <si>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</si>
  <si>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</si>
  <si>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</si>
  <si>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</si>
  <si>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</si>
  <si>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</si>
  <si>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</si>
  <si>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</si>
  <si>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</si>
  <si>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</si>
  <si>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</si>
  <si>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</si>
  <si>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</si>
  <si>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</si>
  <si>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</si>
  <si>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</si>
  <si>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</si>
  <si>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</si>
  <si>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</si>
  <si>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</si>
  <si>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</si>
  <si>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</si>
  <si>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</si>
  <si>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</si>
  <si>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</si>
  <si>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</si>
  <si>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</si>
  <si>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</si>
  <si>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</si>
  <si>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</si>
  <si>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</si>
  <si>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</si>
  <si>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</si>
  <si>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</si>
  <si>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</si>
  <si>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 xml:space="preserve">Naziv fonda:  </t>
  </si>
  <si>
    <t>OIB fonda:</t>
  </si>
  <si>
    <t>Izvještajno razdoblje: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</si>
  <si>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</si>
  <si>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</si>
  <si>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</si>
  <si>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</si>
  <si>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</si>
  <si>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</si>
  <si>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</si>
  <si>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</si>
  <si>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</si>
  <si>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</si>
  <si>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</si>
  <si>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</si>
  <si>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</si>
  <si>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</si>
  <si>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</si>
  <si>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</si>
  <si>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</si>
  <si>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</si>
  <si>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</si>
  <si>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</si>
  <si>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</si>
  <si>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</si>
  <si>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</si>
  <si>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</si>
  <si>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</si>
  <si>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</si>
  <si>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</si>
  <si>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</si>
  <si>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</si>
  <si>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</si>
  <si>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</si>
  <si>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</si>
  <si>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</si>
  <si>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</si>
  <si>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</si>
  <si>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</si>
  <si>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</si>
  <si>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</si>
  <si>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</si>
  <si>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</si>
  <si>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</si>
  <si>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</si>
  <si>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</si>
  <si>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</si>
  <si>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</si>
  <si>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</si>
  <si>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</si>
  <si>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</si>
  <si>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</si>
  <si>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</si>
  <si>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</si>
  <si>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</si>
  <si>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</si>
  <si>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</si>
  <si>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31.12.
prethodne godine 
(n)</t>
  </si>
  <si>
    <t>31.12.
prethodne godine
(n-1)</t>
  </si>
  <si>
    <t>31.12.
prethodne godine
(n-2)</t>
  </si>
  <si>
    <t>31.12.
prethodne godine
(n-3)</t>
  </si>
  <si>
    <t>Prethodna godina
(n)</t>
  </si>
  <si>
    <t>Prethodna godina
(n-1)</t>
  </si>
  <si>
    <t>Prethodna godina
(n-2)</t>
  </si>
  <si>
    <t>Prethodna godina
(n-3)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</si>
  <si>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</si>
  <si>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</si>
  <si>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</si>
  <si>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</si>
  <si>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</si>
  <si>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</si>
  <si>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OIB:</t>
  </si>
  <si>
    <t xml:space="preserve">Naziv fonda:      </t>
  </si>
  <si>
    <t xml:space="preserve">Za razdoblje:        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</si>
  <si>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</si>
  <si>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</si>
  <si>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</si>
  <si>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</si>
  <si>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</si>
  <si>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</si>
  <si>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</si>
  <si>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</si>
  <si>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</si>
  <si>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</si>
  <si>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</si>
  <si>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</si>
  <si>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</si>
  <si>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</si>
  <si>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</si>
  <si>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</si>
  <si>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</si>
  <si>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</si>
  <si>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</si>
  <si>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</si>
  <si>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</si>
  <si>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</si>
  <si>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</si>
  <si>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</si>
  <si>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</si>
  <si>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</si>
  <si>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</si>
  <si>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</si>
  <si>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</si>
  <si>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</si>
  <si>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</si>
  <si>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</si>
  <si>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</si>
  <si>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</si>
  <si>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</si>
  <si>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</si>
  <si>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</si>
  <si>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</si>
  <si>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</si>
  <si>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</si>
  <si>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</si>
  <si>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</si>
  <si>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</si>
  <si>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</si>
  <si>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</si>
  <si>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</si>
  <si>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</si>
  <si>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</si>
  <si>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</si>
  <si>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</si>
  <si>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</si>
  <si>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</si>
  <si>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</si>
  <si>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</si>
  <si>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</si>
  <si>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</si>
  <si>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</si>
  <si>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</si>
  <si>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</si>
  <si>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</si>
  <si>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</si>
  <si>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</si>
  <si>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</si>
  <si>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</si>
  <si>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</si>
  <si>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</si>
  <si>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</si>
  <si>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</si>
  <si>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</si>
  <si>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</si>
  <si>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</si>
  <si>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</si>
  <si>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</si>
  <si>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</si>
  <si>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</si>
  <si>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</si>
  <si>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</si>
  <si>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</si>
  <si>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</si>
  <si>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</si>
  <si>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</si>
  <si>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</si>
  <si>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</si>
  <si>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</si>
  <si>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</si>
  <si>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</si>
  <si>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</si>
  <si>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</si>
  <si>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</si>
  <si>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</si>
  <si>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</si>
  <si>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</si>
  <si>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</si>
  <si>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</si>
  <si>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</si>
  <si>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</si>
  <si>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</si>
  <si>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</si>
  <si>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</si>
  <si>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</si>
  <si>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</si>
  <si>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</si>
  <si>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</si>
  <si>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</si>
  <si>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</si>
  <si>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</si>
  <si>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</si>
  <si>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</si>
  <si>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</si>
  <si>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</si>
  <si>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</si>
  <si>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</si>
  <si>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</si>
  <si>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PRILOG 4.</t>
  </si>
  <si>
    <t>Razdoblje izvještavanja:</t>
  </si>
  <si>
    <t>do</t>
  </si>
  <si>
    <t>Tromjesečni  financijski izvještaj -TFI-ZIF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</si>
  <si>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</si>
  <si>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</si>
  <si>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</si>
  <si>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</si>
  <si>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</si>
  <si>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</si>
  <si>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</si>
  <si>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</si>
  <si>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</si>
  <si>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</si>
  <si>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</si>
  <si>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</si>
  <si>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</si>
  <si>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</si>
  <si>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</si>
  <si>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</si>
  <si>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</si>
  <si>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</si>
  <si>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</si>
  <si>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</si>
  <si>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</si>
  <si>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</si>
  <si>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</si>
  <si>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</si>
  <si>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</si>
  <si>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</si>
  <si>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</si>
  <si>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</si>
  <si>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</si>
  <si>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</si>
  <si>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</si>
  <si>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/>
  </si>
  <si>
    <t>3.</t>
  </si>
  <si>
    <t xml:space="preserve"> Izvješće uprave o stanju društva</t>
  </si>
  <si>
    <t>M.P.</t>
  </si>
  <si>
    <t>(potpis osobe ovlaštene za zastupanje)</t>
  </si>
  <si>
    <t>u kunama</t>
  </si>
  <si>
    <t>01.01.2011.</t>
  </si>
  <si>
    <t>01431510</t>
  </si>
  <si>
    <t>06371858079</t>
  </si>
  <si>
    <t>SLAVONSKI ZATVORENI INVESTICIJSKI FOND d.d.</t>
  </si>
  <si>
    <t>Vončinina 2</t>
  </si>
  <si>
    <t>Zagreb</t>
  </si>
  <si>
    <t>6430</t>
  </si>
  <si>
    <t>ne</t>
  </si>
  <si>
    <t>030064066</t>
  </si>
  <si>
    <t>darja.orozim@slinvest.hr</t>
  </si>
  <si>
    <t>GRAD ZAGREB</t>
  </si>
  <si>
    <t>KRIŠTOFIĆ VESNA</t>
  </si>
  <si>
    <t>091/562-0002</t>
  </si>
  <si>
    <t>vesna.kristofic@slinvest.hr</t>
  </si>
  <si>
    <t>DARJA OROŽIM</t>
  </si>
  <si>
    <t>Naziv fonda:  SLAVONSKI ZATVORENI INVESTICIJSKI FOND d.d.</t>
  </si>
  <si>
    <t>OIB fonda:06371858079</t>
  </si>
  <si>
    <t>OIB fonda: 06371858079</t>
  </si>
  <si>
    <t>30.06.2011.</t>
  </si>
  <si>
    <t>Izvještajno razdoblje: 01.01.-30.06.2011.</t>
  </si>
  <si>
    <t>HYPO</t>
  </si>
  <si>
    <t>AUCTOR</t>
  </si>
  <si>
    <t>Naziv društva za upravljanje investicijskim fondom:   SL -INVEST d.o.o.</t>
  </si>
</sst>
</file>

<file path=xl/styles.xml><?xml version="1.0" encoding="utf-8"?>
<styleSheet xmlns="http://schemas.openxmlformats.org/spreadsheetml/2006/main">
  <numFmts count="76">
    <numFmt numFmtId="5" formatCode="&quot;HRK&quot;#,##0_);\(&quot;HRK&quot;#,##0\)"/>
    <numFmt numFmtId="6" formatCode="&quot;HRK&quot;#,##0_);[Red]\(&quot;HRK&quot;#,##0\)"/>
    <numFmt numFmtId="7" formatCode="&quot;HRK&quot;#,##0.00_);\(&quot;HRK&quot;#,##0.00\)"/>
    <numFmt numFmtId="8" formatCode="&quot;HRK&quot;#,##0.00_);[Red]\(&quot;HRK&quot;#,##0.00\)"/>
    <numFmt numFmtId="42" formatCode="_(&quot;HRK&quot;* #,##0_);_(&quot;HRK&quot;* \(#,##0\);_(&quot;HRK&quot;* &quot;-&quot;_);_(@_)"/>
    <numFmt numFmtId="41" formatCode="_(* #,##0_);_(* \(#,##0\);_(* &quot;-&quot;_);_(@_)"/>
    <numFmt numFmtId="44" formatCode="_(&quot;HRK&quot;* #,##0.00_);_(&quot;HRK&quot;* \(#,##0.00\);_(&quot;HRK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  <numFmt numFmtId="208" formatCode="000"/>
    <numFmt numFmtId="209" formatCode="#,##0&quot;kn&quot;;\-#,##0&quot;kn&quot;"/>
    <numFmt numFmtId="210" formatCode="#,##0&quot;kn&quot;;[Red]\-#,##0&quot;kn&quot;"/>
    <numFmt numFmtId="211" formatCode="#,##0.00&quot;kn&quot;;\-#,##0.00&quot;kn&quot;"/>
    <numFmt numFmtId="212" formatCode="#,##0.00&quot;kn&quot;;[Red]\-#,##0.00&quot;kn&quot;"/>
    <numFmt numFmtId="213" formatCode="_-* #,##0&quot;kn&quot;_-;\-* #,##0&quot;kn&quot;_-;_-* &quot;-&quot;&quot;kn&quot;_-;_-@_-"/>
    <numFmt numFmtId="214" formatCode="_-* #,##0_k_n_-;\-* #,##0_k_n_-;_-* &quot;-&quot;_k_n_-;_-@_-"/>
    <numFmt numFmtId="215" formatCode="_-* #,##0.00&quot;kn&quot;_-;\-* #,##0.00&quot;kn&quot;_-;_-* &quot;-&quot;??&quot;kn&quot;_-;_-@_-"/>
    <numFmt numFmtId="216" formatCode="_-* #,##0.00_k_n_-;\-* #,##0.00_k_n_-;_-* &quot;-&quot;??_k_n_-;_-@_-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#,##0.00&quot; kn&quot;;\-#,##0.00&quot; kn&quot;"/>
    <numFmt numFmtId="220" formatCode="0.0000000000"/>
    <numFmt numFmtId="221" formatCode="00"/>
    <numFmt numFmtId="222" formatCode="0.0"/>
    <numFmt numFmtId="223" formatCode="_ * #,##0.00_-\ _k_n_ ;_ * #,##0.00\-\ _k_n_ ;_ * &quot;-&quot;??_-\ _k_n_ ;_ @_ "/>
    <numFmt numFmtId="224" formatCode="_ * #,##0_-\ _k_n_ ;_ * #,##0\-\ _k_n_ ;_ * &quot;-&quot;_-\ _k_n_ ;_ @_ "/>
    <numFmt numFmtId="225" formatCode="_ * #,##0.00_-\ &quot;kn&quot;_ ;_ * #,##0.00\-\ &quot;kn&quot;_ ;_ * &quot;-&quot;??_-\ &quot;kn&quot;_ ;_ @_ "/>
    <numFmt numFmtId="226" formatCode="_ * #,##0_-\ &quot;kn&quot;_ ;_ * #,##0\-\ &quot;kn&quot;_ ;_ * &quot;-&quot;_-\ &quot;kn&quot;_ ;_ @_ "/>
    <numFmt numFmtId="227" formatCode="mm/dd/yy"/>
    <numFmt numFmtId="228" formatCode="#0,"/>
    <numFmt numFmtId="229" formatCode="#,"/>
    <numFmt numFmtId="230" formatCode="d/m/yyyy/;@"/>
    <numFmt numFmtId="231" formatCode="000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6" fillId="0" borderId="12" xfId="57" applyFont="1" applyBorder="1">
      <alignment vertical="top"/>
      <protection/>
    </xf>
    <xf numFmtId="0" fontId="16" fillId="0" borderId="13" xfId="57" applyFont="1" applyBorder="1">
      <alignment vertical="top"/>
      <protection/>
    </xf>
    <xf numFmtId="14" fontId="17" fillId="35" borderId="10" xfId="57" applyNumberFormat="1" applyFont="1" applyFill="1" applyBorder="1" applyAlignment="1" applyProtection="1">
      <alignment horizontal="center" vertical="center"/>
      <protection hidden="1" locked="0"/>
    </xf>
    <xf numFmtId="0" fontId="16" fillId="0" borderId="14" xfId="57" applyFont="1" applyFill="1" applyBorder="1" applyAlignment="1" applyProtection="1">
      <alignment horizontal="center" vertical="center"/>
      <protection hidden="1" locked="0"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19" fillId="0" borderId="15" xfId="57" applyFont="1" applyFill="1" applyBorder="1" applyAlignment="1" applyProtection="1">
      <alignment horizontal="left" vertical="center" wrapText="1"/>
      <protection hidden="1"/>
    </xf>
    <xf numFmtId="0" fontId="19" fillId="0" borderId="14" xfId="57" applyFont="1" applyFill="1" applyBorder="1" applyAlignment="1" applyProtection="1">
      <alignment horizontal="left" vertical="center"/>
      <protection hidden="1"/>
    </xf>
    <xf numFmtId="0" fontId="19" fillId="0" borderId="0" xfId="57" applyFont="1" applyFill="1" applyBorder="1" applyAlignment="1" applyProtection="1">
      <alignment vertical="center"/>
      <protection hidden="1"/>
    </xf>
    <xf numFmtId="0" fontId="19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15" xfId="57" applyFont="1" applyBorder="1" applyAlignment="1" applyProtection="1">
      <alignment horizontal="left" vertical="center" wrapText="1"/>
      <protection hidden="1"/>
    </xf>
    <xf numFmtId="0" fontId="16" fillId="0" borderId="14" xfId="57" applyFont="1" applyBorder="1" applyAlignment="1" applyProtection="1">
      <alignment horizontal="left"/>
      <protection hidden="1"/>
    </xf>
    <xf numFmtId="0" fontId="20" fillId="0" borderId="15" xfId="57" applyFont="1" applyFill="1" applyBorder="1" applyAlignment="1" applyProtection="1">
      <alignment/>
      <protection hidden="1"/>
    </xf>
    <xf numFmtId="0" fontId="21" fillId="0" borderId="14" xfId="57" applyFont="1" applyBorder="1" applyAlignment="1" applyProtection="1">
      <alignment horizontal="left" vertical="center"/>
      <protection hidden="1"/>
    </xf>
    <xf numFmtId="0" fontId="21" fillId="0" borderId="15" xfId="57" applyFont="1" applyBorder="1" applyAlignment="1" applyProtection="1">
      <alignment horizontal="right"/>
      <protection hidden="1"/>
    </xf>
    <xf numFmtId="49" fontId="17" fillId="35" borderId="16" xfId="57" applyNumberFormat="1" applyFont="1" applyFill="1" applyBorder="1" applyAlignment="1" applyProtection="1">
      <alignment horizontal="center" vertical="center"/>
      <protection hidden="1" locked="0"/>
    </xf>
    <xf numFmtId="49" fontId="17" fillId="35" borderId="17" xfId="57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7" applyFont="1" applyBorder="1" applyAlignment="1" applyProtection="1">
      <alignment wrapText="1"/>
      <protection hidden="1"/>
    </xf>
    <xf numFmtId="0" fontId="16" fillId="0" borderId="15" xfId="57" applyFont="1" applyBorder="1" applyAlignment="1" applyProtection="1">
      <alignment wrapText="1"/>
      <protection hidden="1"/>
    </xf>
    <xf numFmtId="0" fontId="21" fillId="0" borderId="14" xfId="57" applyFont="1" applyBorder="1" applyAlignment="1" applyProtection="1">
      <alignment horizontal="left"/>
      <protection hidden="1"/>
    </xf>
    <xf numFmtId="0" fontId="21" fillId="0" borderId="0" xfId="57" applyFont="1" applyBorder="1" applyAlignment="1" applyProtection="1">
      <alignment horizontal="right"/>
      <protection hidden="1"/>
    </xf>
    <xf numFmtId="0" fontId="16" fillId="0" borderId="0" xfId="57" applyFont="1" applyBorder="1" applyProtection="1">
      <alignment vertical="top"/>
      <protection hidden="1"/>
    </xf>
    <xf numFmtId="0" fontId="21" fillId="0" borderId="14" xfId="57" applyFont="1" applyBorder="1" applyAlignment="1" applyProtection="1">
      <alignment horizontal="left" vertical="center" wrapText="1"/>
      <protection hidden="1"/>
    </xf>
    <xf numFmtId="0" fontId="21" fillId="0" borderId="15" xfId="57" applyFont="1" applyBorder="1" applyAlignment="1" applyProtection="1">
      <alignment horizontal="right" wrapText="1"/>
      <protection hidden="1"/>
    </xf>
    <xf numFmtId="0" fontId="16" fillId="0" borderId="15" xfId="57" applyFont="1" applyBorder="1" applyProtection="1">
      <alignment vertical="top"/>
      <protection hidden="1"/>
    </xf>
    <xf numFmtId="0" fontId="21" fillId="0" borderId="14" xfId="57" applyFont="1" applyBorder="1" applyAlignment="1" applyProtection="1">
      <alignment horizontal="left" wrapText="1"/>
      <protection hidden="1"/>
    </xf>
    <xf numFmtId="0" fontId="21" fillId="0" borderId="0" xfId="57" applyFont="1" applyBorder="1" applyAlignment="1" applyProtection="1">
      <alignment horizontal="right" wrapText="1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17" fillId="35" borderId="16" xfId="57" applyFont="1" applyFill="1" applyBorder="1" applyAlignment="1" applyProtection="1">
      <alignment horizontal="left" vertical="center"/>
      <protection hidden="1" locked="0"/>
    </xf>
    <xf numFmtId="49" fontId="17" fillId="35" borderId="18" xfId="57" applyNumberFormat="1" applyFont="1" applyFill="1" applyBorder="1" applyAlignment="1" applyProtection="1">
      <alignment horizontal="center" vertical="center"/>
      <protection hidden="1" locked="0"/>
    </xf>
    <xf numFmtId="0" fontId="16" fillId="0" borderId="15" xfId="57" applyFont="1" applyBorder="1" applyAlignment="1">
      <alignment horizontal="left" vertical="center"/>
      <protection/>
    </xf>
    <xf numFmtId="0" fontId="22" fillId="0" borderId="0" xfId="57" applyFont="1" applyBorder="1" applyAlignment="1" applyProtection="1">
      <alignment vertical="top"/>
      <protection hidden="1"/>
    </xf>
    <xf numFmtId="1" fontId="17" fillId="35" borderId="16" xfId="57" applyNumberFormat="1" applyFont="1" applyFill="1" applyBorder="1" applyAlignment="1" applyProtection="1">
      <alignment horizontal="center" vertical="center"/>
      <protection hidden="1" locked="0"/>
    </xf>
    <xf numFmtId="1" fontId="17" fillId="35" borderId="17" xfId="57" applyNumberFormat="1" applyFont="1" applyFill="1" applyBorder="1" applyAlignment="1" applyProtection="1">
      <alignment horizontal="center" vertical="center"/>
      <protection hidden="1" locked="0"/>
    </xf>
    <xf numFmtId="0" fontId="16" fillId="0" borderId="19" xfId="57" applyFont="1" applyBorder="1" applyAlignment="1">
      <alignment horizontal="left" vertical="center"/>
      <protection/>
    </xf>
    <xf numFmtId="0" fontId="17" fillId="0" borderId="15" xfId="57" applyFont="1" applyBorder="1" applyAlignment="1" applyProtection="1">
      <alignment/>
      <protection hidden="1" locked="0"/>
    </xf>
    <xf numFmtId="1" fontId="17" fillId="35" borderId="20" xfId="57" applyNumberFormat="1" applyFont="1" applyFill="1" applyBorder="1" applyAlignment="1" applyProtection="1">
      <alignment horizontal="center" vertical="center"/>
      <protection hidden="1" locked="0"/>
    </xf>
    <xf numFmtId="0" fontId="17" fillId="35" borderId="18" xfId="57" applyFont="1" applyFill="1" applyBorder="1" applyAlignment="1" applyProtection="1">
      <alignment horizontal="left" vertical="center"/>
      <protection hidden="1" locked="0"/>
    </xf>
    <xf numFmtId="0" fontId="17" fillId="35" borderId="17" xfId="57" applyFont="1" applyFill="1" applyBorder="1" applyAlignment="1" applyProtection="1">
      <alignment horizontal="left" vertical="center"/>
      <protection hidden="1" locked="0"/>
    </xf>
    <xf numFmtId="0" fontId="21" fillId="0" borderId="14" xfId="57" applyFont="1" applyBorder="1" applyAlignment="1" applyProtection="1">
      <alignment horizontal="right" vertical="center"/>
      <protection hidden="1"/>
    </xf>
    <xf numFmtId="0" fontId="17" fillId="0" borderId="15" xfId="57" applyFont="1" applyFill="1" applyBorder="1" applyAlignment="1" applyProtection="1">
      <alignment horizontal="right" vertical="center"/>
      <protection hidden="1" locked="0"/>
    </xf>
    <xf numFmtId="0" fontId="21" fillId="0" borderId="0" xfId="57" applyFont="1" applyBorder="1" applyAlignment="1" applyProtection="1">
      <alignment horizontal="right" vertical="center"/>
      <protection hidden="1"/>
    </xf>
    <xf numFmtId="3" fontId="17" fillId="35" borderId="20" xfId="57" applyNumberFormat="1" applyFont="1" applyFill="1" applyBorder="1" applyAlignment="1" applyProtection="1">
      <alignment horizontal="right" vertical="center"/>
      <protection hidden="1" locked="0"/>
    </xf>
    <xf numFmtId="0" fontId="19" fillId="0" borderId="0" xfId="57" applyFont="1" applyBorder="1" applyAlignment="1" applyProtection="1">
      <alignment horizontal="right"/>
      <protection hidden="1"/>
    </xf>
    <xf numFmtId="0" fontId="22" fillId="0" borderId="15" xfId="57" applyFont="1" applyBorder="1" applyAlignment="1" applyProtection="1">
      <alignment vertical="top"/>
      <protection hidden="1"/>
    </xf>
    <xf numFmtId="0" fontId="17" fillId="35" borderId="20" xfId="57" applyFont="1" applyFill="1" applyBorder="1" applyAlignment="1" applyProtection="1">
      <alignment horizontal="center" vertical="center"/>
      <protection hidden="1" locked="0"/>
    </xf>
    <xf numFmtId="0" fontId="23" fillId="0" borderId="0" xfId="57" applyFont="1" applyBorder="1" applyAlignment="1" applyProtection="1">
      <alignment vertical="top"/>
      <protection hidden="1"/>
    </xf>
    <xf numFmtId="0" fontId="16" fillId="0" borderId="0" xfId="57" applyFont="1" applyBorder="1">
      <alignment vertical="top"/>
      <protection/>
    </xf>
    <xf numFmtId="0" fontId="16" fillId="0" borderId="0" xfId="57" applyFont="1" applyBorder="1" applyAlignment="1" applyProtection="1">
      <alignment/>
      <protection hidden="1"/>
    </xf>
    <xf numFmtId="49" fontId="17" fillId="35" borderId="20" xfId="57" applyNumberFormat="1" applyFont="1" applyFill="1" applyBorder="1" applyAlignment="1" applyProtection="1">
      <alignment horizontal="right" vertical="center"/>
      <protection hidden="1" locked="0"/>
    </xf>
    <xf numFmtId="0" fontId="16" fillId="0" borderId="15" xfId="57" applyFont="1" applyBorder="1" applyAlignment="1" applyProtection="1">
      <alignment horizontal="left" vertical="top" wrapText="1"/>
      <protection hidden="1"/>
    </xf>
    <xf numFmtId="0" fontId="16" fillId="0" borderId="14" xfId="57" applyFont="1" applyBorder="1" applyAlignment="1" applyProtection="1">
      <alignment horizontal="left" vertical="center"/>
      <protection hidden="1"/>
    </xf>
    <xf numFmtId="0" fontId="16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57" applyFont="1" applyBorder="1" applyAlignment="1">
      <alignment vertical="center"/>
      <protection/>
    </xf>
    <xf numFmtId="0" fontId="16" fillId="0" borderId="15" xfId="57" applyFont="1" applyBorder="1" applyAlignment="1">
      <alignment horizontal="center"/>
      <protection/>
    </xf>
    <xf numFmtId="0" fontId="16" fillId="0" borderId="14" xfId="57" applyFont="1" applyBorder="1" applyAlignment="1">
      <alignment horizontal="left" vertical="top"/>
      <protection/>
    </xf>
    <xf numFmtId="0" fontId="16" fillId="0" borderId="0" xfId="57" applyFont="1" applyFill="1" applyBorder="1" applyProtection="1">
      <alignment vertical="top"/>
      <protection hidden="1"/>
    </xf>
    <xf numFmtId="0" fontId="16" fillId="0" borderId="0" xfId="57" applyFont="1" applyBorder="1" applyAlignment="1" applyProtection="1">
      <alignment horizontal="center" vertical="center"/>
      <protection hidden="1" locked="0"/>
    </xf>
    <xf numFmtId="0" fontId="16" fillId="0" borderId="18" xfId="57" applyFont="1" applyBorder="1" applyAlignment="1">
      <alignment/>
      <protection/>
    </xf>
    <xf numFmtId="0" fontId="16" fillId="0" borderId="17" xfId="57" applyFont="1" applyBorder="1" applyAlignment="1">
      <alignment/>
      <protection/>
    </xf>
    <xf numFmtId="0" fontId="17" fillId="35" borderId="16" xfId="57" applyFont="1" applyFill="1" applyBorder="1" applyAlignment="1" applyProtection="1">
      <alignment horizontal="right" vertical="center"/>
      <protection hidden="1" locked="0"/>
    </xf>
    <xf numFmtId="49" fontId="17" fillId="0" borderId="17" xfId="57" applyNumberFormat="1" applyFont="1" applyBorder="1" applyAlignment="1" applyProtection="1">
      <alignment horizontal="center" vertical="center"/>
      <protection hidden="1" locked="0"/>
    </xf>
    <xf numFmtId="0" fontId="16" fillId="0" borderId="0" xfId="57" applyFont="1" applyBorder="1" applyAlignment="1" applyProtection="1">
      <alignment vertical="top" wrapText="1"/>
      <protection hidden="1"/>
    </xf>
    <xf numFmtId="0" fontId="16" fillId="0" borderId="15" xfId="57" applyFont="1" applyBorder="1" applyAlignment="1" applyProtection="1">
      <alignment horizontal="left" vertical="top" indent="2"/>
      <protection hidden="1"/>
    </xf>
    <xf numFmtId="0" fontId="16" fillId="0" borderId="15" xfId="57" applyFont="1" applyBorder="1" applyAlignment="1" applyProtection="1">
      <alignment horizontal="left" vertical="top" wrapText="1" indent="2"/>
      <protection hidden="1"/>
    </xf>
    <xf numFmtId="0" fontId="21" fillId="0" borderId="14" xfId="57" applyFont="1" applyBorder="1" applyAlignment="1" applyProtection="1">
      <alignment horizontal="left" vertical="top"/>
      <protection hidden="1"/>
    </xf>
    <xf numFmtId="0" fontId="21" fillId="0" borderId="0" xfId="57" applyFont="1" applyBorder="1" applyAlignment="1" applyProtection="1">
      <alignment horizontal="right" vertical="top"/>
      <protection hidden="1"/>
    </xf>
    <xf numFmtId="0" fontId="22" fillId="0" borderId="0" xfId="57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center"/>
      <protection hidden="1"/>
    </xf>
    <xf numFmtId="0" fontId="17" fillId="35" borderId="14" xfId="57" applyFon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>
      <alignment/>
      <protection/>
    </xf>
    <xf numFmtId="0" fontId="17" fillId="35" borderId="0" xfId="57" applyFont="1" applyFill="1" applyBorder="1" applyAlignment="1" applyProtection="1">
      <alignment horizontal="right" vertical="center"/>
      <protection hidden="1" locked="0"/>
    </xf>
    <xf numFmtId="49" fontId="17" fillId="35" borderId="0" xfId="57" applyNumberFormat="1" applyFont="1" applyFill="1" applyBorder="1" applyAlignment="1" applyProtection="1">
      <alignment horizontal="center" vertical="center"/>
      <protection hidden="1" locked="0"/>
    </xf>
    <xf numFmtId="49" fontId="17" fillId="0" borderId="15" xfId="57" applyNumberFormat="1" applyFont="1" applyBorder="1" applyAlignment="1" applyProtection="1">
      <alignment horizontal="center" vertical="center"/>
      <protection hidden="1" locked="0"/>
    </xf>
    <xf numFmtId="0" fontId="21" fillId="0" borderId="0" xfId="57" applyFont="1" applyBorder="1" applyAlignment="1" applyProtection="1">
      <alignment horizontal="left" vertical="top"/>
      <protection hidden="1"/>
    </xf>
    <xf numFmtId="0" fontId="22" fillId="0" borderId="0" xfId="57" applyFont="1" applyBorder="1" applyAlignment="1" applyProtection="1">
      <alignment horizontal="left" vertical="top"/>
      <protection hidden="1"/>
    </xf>
    <xf numFmtId="0" fontId="16" fillId="0" borderId="15" xfId="57" applyFont="1" applyBorder="1" applyAlignment="1" applyProtection="1">
      <alignment horizontal="left"/>
      <protection hidden="1"/>
    </xf>
    <xf numFmtId="0" fontId="16" fillId="0" borderId="12" xfId="57" applyFont="1" applyBorder="1" applyAlignment="1" applyProtection="1">
      <alignment horizontal="center"/>
      <protection hidden="1"/>
    </xf>
    <xf numFmtId="0" fontId="16" fillId="0" borderId="12" xfId="57" applyFont="1" applyBorder="1" applyProtection="1">
      <alignment vertical="top"/>
      <protection hidden="1"/>
    </xf>
    <xf numFmtId="0" fontId="16" fillId="0" borderId="13" xfId="57" applyFont="1" applyBorder="1" applyProtection="1">
      <alignment vertical="top"/>
      <protection hidden="1"/>
    </xf>
    <xf numFmtId="0" fontId="17" fillId="0" borderId="18" xfId="57" applyFont="1" applyBorder="1" applyAlignment="1" applyProtection="1">
      <alignment horizontal="left" vertical="center"/>
      <protection hidden="1" locked="0"/>
    </xf>
    <xf numFmtId="0" fontId="17" fillId="0" borderId="17" xfId="57" applyFont="1" applyBorder="1" applyAlignment="1" applyProtection="1">
      <alignment horizontal="left" vertical="center"/>
      <protection hidden="1" locked="0"/>
    </xf>
    <xf numFmtId="49" fontId="17" fillId="35" borderId="16" xfId="57" applyNumberFormat="1" applyFont="1" applyFill="1" applyBorder="1" applyAlignment="1" applyProtection="1">
      <alignment horizontal="left" vertical="center"/>
      <protection hidden="1" locked="0"/>
    </xf>
    <xf numFmtId="49" fontId="17" fillId="0" borderId="18" xfId="57" applyNumberFormat="1" applyFont="1" applyBorder="1" applyAlignment="1" applyProtection="1">
      <alignment horizontal="left" vertical="center"/>
      <protection hidden="1" locked="0"/>
    </xf>
    <xf numFmtId="49" fontId="17" fillId="0" borderId="17" xfId="57" applyNumberFormat="1" applyFont="1" applyBorder="1" applyAlignment="1" applyProtection="1">
      <alignment horizontal="left" vertical="center"/>
      <protection hidden="1" locked="0"/>
    </xf>
    <xf numFmtId="0" fontId="19" fillId="0" borderId="0" xfId="57" applyFont="1" applyBorder="1" applyAlignment="1" applyProtection="1">
      <alignment horizontal="right" vertical="center"/>
      <protection hidden="1"/>
    </xf>
    <xf numFmtId="0" fontId="16" fillId="0" borderId="17" xfId="57" applyFont="1" applyBorder="1" applyAlignment="1">
      <alignment horizontal="left" vertical="center"/>
      <protection/>
    </xf>
    <xf numFmtId="0" fontId="19" fillId="0" borderId="0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9" fillId="0" borderId="15" xfId="57" applyFont="1" applyFill="1" applyBorder="1" applyAlignment="1" applyProtection="1">
      <alignment vertical="center"/>
      <protection hidden="1"/>
    </xf>
    <xf numFmtId="0" fontId="24" fillId="0" borderId="0" xfId="57" applyFont="1" applyBorder="1" applyAlignment="1" applyProtection="1">
      <alignment horizontal="left"/>
      <protection hidden="1"/>
    </xf>
    <xf numFmtId="0" fontId="25" fillId="0" borderId="0" xfId="57" applyFont="1" applyBorder="1" applyAlignment="1">
      <alignment/>
      <protection/>
    </xf>
    <xf numFmtId="0" fontId="24" fillId="0" borderId="0" xfId="57" applyFont="1" applyBorder="1" applyAlignment="1" applyProtection="1">
      <alignment vertical="center"/>
      <protection hidden="1"/>
    </xf>
    <xf numFmtId="0" fontId="24" fillId="0" borderId="15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horizontal="right"/>
      <protection hidden="1"/>
    </xf>
    <xf numFmtId="0" fontId="25" fillId="0" borderId="15" xfId="57" applyFont="1" applyBorder="1" applyAlignment="1">
      <alignment/>
      <protection/>
    </xf>
    <xf numFmtId="0" fontId="24" fillId="0" borderId="0" xfId="57" applyFont="1" applyBorder="1" applyAlignment="1" applyProtection="1">
      <alignment/>
      <protection hidden="1"/>
    </xf>
    <xf numFmtId="0" fontId="26" fillId="0" borderId="14" xfId="57" applyFont="1" applyBorder="1" applyAlignment="1" applyProtection="1">
      <alignment horizontal="left" vertical="center"/>
      <protection hidden="1"/>
    </xf>
    <xf numFmtId="0" fontId="16" fillId="0" borderId="0" xfId="57" applyFont="1" applyBorder="1" applyAlignment="1" applyProtection="1">
      <alignment horizontal="right" vertical="top"/>
      <protection hidden="1"/>
    </xf>
    <xf numFmtId="0" fontId="16" fillId="0" borderId="14" xfId="57" applyFont="1" applyBorder="1" applyAlignment="1" applyProtection="1">
      <alignment horizontal="left" vertical="top"/>
      <protection hidden="1"/>
    </xf>
    <xf numFmtId="0" fontId="19" fillId="0" borderId="0" xfId="57" applyFont="1" applyBorder="1" applyAlignment="1" applyProtection="1">
      <alignment horizontal="center" vertical="top"/>
      <protection hidden="1"/>
    </xf>
    <xf numFmtId="0" fontId="19" fillId="0" borderId="0" xfId="57" applyFont="1" applyBorder="1" applyAlignment="1">
      <alignment horizontal="center"/>
      <protection/>
    </xf>
    <xf numFmtId="0" fontId="19" fillId="0" borderId="15" xfId="57" applyFont="1" applyBorder="1" applyAlignment="1">
      <alignment/>
      <protection/>
    </xf>
    <xf numFmtId="0" fontId="16" fillId="0" borderId="14" xfId="57" applyFont="1" applyFill="1" applyBorder="1" applyAlignment="1" applyProtection="1">
      <alignment horizontal="left" vertical="top" wrapText="1"/>
      <protection hidden="1"/>
    </xf>
    <xf numFmtId="0" fontId="16" fillId="0" borderId="0" xfId="57" applyFont="1" applyFill="1" applyBorder="1" applyAlignment="1" applyProtection="1">
      <alignment horizontal="right" vertical="top" wrapText="1"/>
      <protection hidden="1"/>
    </xf>
    <xf numFmtId="0" fontId="22" fillId="0" borderId="0" xfId="57" applyFont="1" applyFill="1" applyBorder="1" applyAlignment="1" applyProtection="1">
      <alignment horizontal="center" vertical="top"/>
      <protection hidden="1"/>
    </xf>
    <xf numFmtId="0" fontId="16" fillId="0" borderId="0" xfId="57" applyFont="1" applyFill="1" applyBorder="1" applyAlignment="1" applyProtection="1">
      <alignment horizontal="center"/>
      <protection hidden="1"/>
    </xf>
    <xf numFmtId="0" fontId="16" fillId="0" borderId="15" xfId="57" applyFont="1" applyFill="1" applyBorder="1" applyProtection="1">
      <alignment vertical="top"/>
      <protection hidden="1"/>
    </xf>
    <xf numFmtId="0" fontId="16" fillId="0" borderId="21" xfId="57" applyFont="1" applyBorder="1" applyProtection="1">
      <alignment vertical="top"/>
      <protection hidden="1"/>
    </xf>
    <xf numFmtId="0" fontId="16" fillId="0" borderId="21" xfId="57" applyFont="1" applyBorder="1">
      <alignment vertical="top"/>
      <protection/>
    </xf>
    <xf numFmtId="0" fontId="16" fillId="0" borderId="22" xfId="57" applyFont="1" applyBorder="1" applyProtection="1">
      <alignment vertical="top"/>
      <protection hidden="1"/>
    </xf>
    <xf numFmtId="0" fontId="16" fillId="0" borderId="16" xfId="57" applyFont="1" applyFill="1" applyBorder="1" applyAlignment="1" applyProtection="1">
      <alignment horizontal="left" vertical="top" wrapText="1"/>
      <protection hidden="1"/>
    </xf>
    <xf numFmtId="0" fontId="16" fillId="0" borderId="18" xfId="57" applyFont="1" applyFill="1" applyBorder="1" applyAlignment="1" applyProtection="1">
      <alignment horizontal="right" vertical="top" wrapText="1"/>
      <protection hidden="1"/>
    </xf>
    <xf numFmtId="0" fontId="16" fillId="0" borderId="18" xfId="57" applyFont="1" applyFill="1" applyBorder="1" applyProtection="1">
      <alignment vertical="top"/>
      <protection hidden="1"/>
    </xf>
    <xf numFmtId="0" fontId="16" fillId="0" borderId="17" xfId="57" applyFont="1" applyFill="1" applyBorder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" fillId="35" borderId="16" xfId="53" applyFill="1" applyBorder="1" applyAlignment="1" applyProtection="1">
      <alignment horizontal="left" vertical="center"/>
      <protection hidden="1" locked="0"/>
    </xf>
    <xf numFmtId="49" fontId="2" fillId="35" borderId="16" xfId="53" applyNumberFormat="1" applyFill="1" applyBorder="1" applyAlignment="1" applyProtection="1">
      <alignment horizontal="left" vertical="center"/>
      <protection hidden="1" locked="0"/>
    </xf>
    <xf numFmtId="4" fontId="11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horizontal="right" vertical="center" wrapText="1"/>
    </xf>
    <xf numFmtId="4" fontId="15" fillId="0" borderId="0" xfId="0" applyNumberFormat="1" applyFont="1" applyFill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4" fontId="20" fillId="0" borderId="23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4" fontId="20" fillId="36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23" xfId="0" applyNumberFormat="1" applyFont="1" applyFill="1" applyBorder="1" applyAlignment="1">
      <alignment horizontal="right" vertical="center" wrapText="1"/>
    </xf>
    <xf numFmtId="4" fontId="20" fillId="36" borderId="23" xfId="0" applyNumberFormat="1" applyFont="1" applyFill="1" applyBorder="1" applyAlignment="1">
      <alignment horizontal="right" vertical="center" wrapText="1" shrinkToFit="1"/>
    </xf>
    <xf numFmtId="4" fontId="20" fillId="0" borderId="23" xfId="0" applyNumberFormat="1" applyFont="1" applyBorder="1" applyAlignment="1">
      <alignment horizontal="right" vertical="center" wrapText="1" shrinkToFi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173" fontId="15" fillId="33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5" fillId="0" borderId="18" xfId="57" applyFont="1" applyBorder="1" applyAlignment="1">
      <alignment/>
      <protection/>
    </xf>
    <xf numFmtId="0" fontId="22" fillId="0" borderId="18" xfId="57" applyFont="1" applyFill="1" applyBorder="1" applyAlignment="1" applyProtection="1">
      <alignment horizontal="center" vertical="top"/>
      <protection hidden="1"/>
    </xf>
    <xf numFmtId="0" fontId="16" fillId="0" borderId="18" xfId="57" applyFont="1" applyFill="1" applyBorder="1" applyAlignment="1" applyProtection="1">
      <alignment horizontal="center"/>
      <protection hidden="1"/>
    </xf>
    <xf numFmtId="0" fontId="17" fillId="0" borderId="14" xfId="57" applyFont="1" applyFill="1" applyBorder="1" applyAlignment="1" applyProtection="1">
      <alignment horizontal="left" vertical="center" wrapText="1"/>
      <protection hidden="1"/>
    </xf>
    <xf numFmtId="0" fontId="17" fillId="0" borderId="0" xfId="57" applyFont="1" applyFill="1" applyBorder="1" applyAlignment="1" applyProtection="1">
      <alignment horizontal="left" vertical="center" wrapText="1"/>
      <protection hidden="1"/>
    </xf>
    <xf numFmtId="0" fontId="17" fillId="0" borderId="15" xfId="57" applyFont="1" applyFill="1" applyBorder="1" applyAlignment="1" applyProtection="1">
      <alignment horizontal="left" vertical="center" wrapText="1"/>
      <protection hidden="1"/>
    </xf>
    <xf numFmtId="0" fontId="15" fillId="0" borderId="14" xfId="57" applyFont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center" vertical="center" wrapText="1"/>
      <protection hidden="1"/>
    </xf>
    <xf numFmtId="0" fontId="15" fillId="0" borderId="15" xfId="57" applyFont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center"/>
      <protection hidden="1"/>
    </xf>
    <xf numFmtId="0" fontId="15" fillId="0" borderId="0" xfId="57" applyFont="1" applyBorder="1" applyAlignment="1">
      <alignment horizontal="center"/>
      <protection/>
    </xf>
    <xf numFmtId="0" fontId="19" fillId="0" borderId="24" xfId="57" applyFont="1" applyBorder="1" applyAlignment="1" applyProtection="1">
      <alignment horizontal="center" vertical="top"/>
      <protection hidden="1"/>
    </xf>
    <xf numFmtId="0" fontId="19" fillId="0" borderId="24" xfId="57" applyFont="1" applyBorder="1" applyAlignment="1">
      <alignment horizontal="center"/>
      <protection/>
    </xf>
    <xf numFmtId="0" fontId="19" fillId="0" borderId="25" xfId="57" applyFont="1" applyBorder="1" applyAlignment="1">
      <alignment/>
      <protection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" fontId="9" fillId="36" borderId="26" xfId="0" applyNumberFormat="1" applyFont="1" applyFill="1" applyBorder="1" applyAlignment="1">
      <alignment horizontal="center" vertical="center" wrapText="1"/>
    </xf>
    <xf numFmtId="4" fontId="9" fillId="36" borderId="2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13" fillId="0" borderId="26" xfId="0" applyNumberFormat="1" applyFont="1" applyBorder="1" applyAlignment="1">
      <alignment horizontal="left" vertical="center" wrapText="1"/>
    </xf>
    <xf numFmtId="0" fontId="13" fillId="0" borderId="28" xfId="0" applyNumberFormat="1" applyFont="1" applyBorder="1" applyAlignment="1">
      <alignment horizontal="left" vertical="center" wrapText="1"/>
    </xf>
    <xf numFmtId="0" fontId="13" fillId="0" borderId="27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ZIF STARI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sna\FOND+PODUZE&#262;E\FOND\IZVJE&#352;TAJI\2011\062011\Financijski%20izvje+&#237;taji%203006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ORNIK"/>
      <sheetName val="DATA"/>
      <sheetName val="IFP"/>
      <sheetName val="ISD"/>
      <sheetName val="INT"/>
      <sheetName val="INTi"/>
      <sheetName val="IPK"/>
      <sheetName val="PFP"/>
      <sheetName val="IB"/>
    </sheetNames>
    <sheetDataSet>
      <sheetData sheetId="2">
        <row r="10">
          <cell r="D10">
            <v>6601824.109999999</v>
          </cell>
        </row>
        <row r="13">
          <cell r="D13">
            <v>149867103.16</v>
          </cell>
          <cell r="E13">
            <v>178282464.86</v>
          </cell>
        </row>
        <row r="17">
          <cell r="D17">
            <v>1495500</v>
          </cell>
          <cell r="E17">
            <v>0</v>
          </cell>
        </row>
        <row r="18">
          <cell r="D18">
            <v>0</v>
          </cell>
          <cell r="E18">
            <v>271600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212664.25</v>
          </cell>
          <cell r="E22">
            <v>212421.27000000002</v>
          </cell>
        </row>
        <row r="23">
          <cell r="D23">
            <v>412760.35</v>
          </cell>
          <cell r="E23">
            <v>413223.48</v>
          </cell>
        </row>
        <row r="29">
          <cell r="D29">
            <v>54063.64</v>
          </cell>
          <cell r="E29">
            <v>955.68</v>
          </cell>
        </row>
        <row r="32">
          <cell r="D32">
            <v>179338.07</v>
          </cell>
          <cell r="E32">
            <v>530220.53</v>
          </cell>
        </row>
        <row r="33">
          <cell r="D33">
            <v>13211.32</v>
          </cell>
          <cell r="E33">
            <v>15249.11</v>
          </cell>
        </row>
        <row r="34">
          <cell r="D34">
            <v>0</v>
          </cell>
          <cell r="E34">
            <v>0</v>
          </cell>
        </row>
        <row r="35">
          <cell r="D35">
            <v>1864240</v>
          </cell>
          <cell r="E35">
            <v>1726690</v>
          </cell>
        </row>
        <row r="36">
          <cell r="D36">
            <v>11472.5</v>
          </cell>
          <cell r="E36">
            <v>0</v>
          </cell>
        </row>
        <row r="41">
          <cell r="E41">
            <v>179517735.04000002</v>
          </cell>
        </row>
        <row r="43">
          <cell r="E43">
            <v>3346418</v>
          </cell>
        </row>
        <row r="45">
          <cell r="E45">
            <v>53.644743436115874</v>
          </cell>
        </row>
        <row r="48">
          <cell r="D48">
            <v>301177620</v>
          </cell>
        </row>
        <row r="51">
          <cell r="D51">
            <v>15058881</v>
          </cell>
          <cell r="E51">
            <v>15058881</v>
          </cell>
        </row>
        <row r="52">
          <cell r="D52">
            <v>-135094010.22</v>
          </cell>
          <cell r="E52">
            <v>-110501876.11999999</v>
          </cell>
        </row>
        <row r="54">
          <cell r="D54">
            <v>8736482.4</v>
          </cell>
          <cell r="E54">
            <v>-24674964.439999998</v>
          </cell>
        </row>
        <row r="55">
          <cell r="D55">
            <v>-33411446.84</v>
          </cell>
          <cell r="E55">
            <v>-1541925.3999999966</v>
          </cell>
        </row>
      </sheetData>
      <sheetData sheetId="3">
        <row r="11">
          <cell r="F11">
            <v>276066.92</v>
          </cell>
        </row>
        <row r="13">
          <cell r="F13">
            <v>548353.9199999999</v>
          </cell>
        </row>
        <row r="20">
          <cell r="F20">
            <v>155.37</v>
          </cell>
        </row>
        <row r="27">
          <cell r="F27">
            <v>-1541925.3999999966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ja.orozim@slinvest.hr" TargetMode="External" /><Relationship Id="rId2" Type="http://schemas.openxmlformats.org/officeDocument/2006/relationships/hyperlink" Target="mailto:vesna.kristofic@slinvest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2">
      <selection activeCell="H58" sqref="H58"/>
    </sheetView>
  </sheetViews>
  <sheetFormatPr defaultColWidth="9.140625" defaultRowHeight="12.75"/>
  <cols>
    <col min="1" max="1" width="25.140625" style="11" customWidth="1"/>
    <col min="2" max="2" width="3.140625" style="11" customWidth="1"/>
    <col min="3" max="5" width="14.7109375" style="11" customWidth="1"/>
    <col min="6" max="6" width="12.140625" style="11" customWidth="1"/>
    <col min="7" max="7" width="10.7109375" style="11" customWidth="1"/>
    <col min="8" max="9" width="14.7109375" style="11" customWidth="1"/>
    <col min="10" max="16384" width="9.140625" style="11" customWidth="1"/>
  </cols>
  <sheetData>
    <row r="1" spans="1:4" ht="15">
      <c r="A1" s="199" t="s">
        <v>233</v>
      </c>
      <c r="B1" s="199"/>
      <c r="C1" s="199"/>
      <c r="D1" s="199"/>
    </row>
    <row r="2" spans="1:9" ht="12">
      <c r="A2" s="12"/>
      <c r="B2" s="13"/>
      <c r="C2" s="13"/>
      <c r="D2" s="13"/>
      <c r="E2" s="13"/>
      <c r="F2" s="13"/>
      <c r="G2" s="13"/>
      <c r="H2" s="13"/>
      <c r="I2" s="14"/>
    </row>
    <row r="3" spans="1:9" ht="12">
      <c r="A3" s="202" t="s">
        <v>234</v>
      </c>
      <c r="B3" s="203"/>
      <c r="C3" s="203"/>
      <c r="D3" s="204"/>
      <c r="E3" s="15" t="s">
        <v>274</v>
      </c>
      <c r="F3" s="16"/>
      <c r="G3" s="17" t="s">
        <v>235</v>
      </c>
      <c r="H3" s="15" t="s">
        <v>292</v>
      </c>
      <c r="I3" s="18"/>
    </row>
    <row r="4" spans="1:9" ht="12">
      <c r="A4" s="19"/>
      <c r="B4" s="20"/>
      <c r="C4" s="20"/>
      <c r="D4" s="20"/>
      <c r="E4" s="21"/>
      <c r="F4" s="21"/>
      <c r="G4" s="20"/>
      <c r="H4" s="20"/>
      <c r="I4" s="22"/>
    </row>
    <row r="5" spans="1:9" ht="15">
      <c r="A5" s="205" t="s">
        <v>236</v>
      </c>
      <c r="B5" s="206"/>
      <c r="C5" s="206"/>
      <c r="D5" s="206"/>
      <c r="E5" s="206"/>
      <c r="F5" s="206"/>
      <c r="G5" s="206"/>
      <c r="H5" s="206"/>
      <c r="I5" s="207"/>
    </row>
    <row r="6" spans="1:9" ht="15">
      <c r="A6" s="23"/>
      <c r="B6" s="208" t="s">
        <v>237</v>
      </c>
      <c r="C6" s="209"/>
      <c r="D6" s="209"/>
      <c r="E6" s="209"/>
      <c r="F6" s="209"/>
      <c r="G6" s="209"/>
      <c r="H6" s="209"/>
      <c r="I6" s="24"/>
    </row>
    <row r="7" spans="1:9" ht="12">
      <c r="A7" s="25" t="s">
        <v>238</v>
      </c>
      <c r="B7" s="26"/>
      <c r="C7" s="27" t="s">
        <v>275</v>
      </c>
      <c r="D7" s="28"/>
      <c r="E7" s="29"/>
      <c r="F7" s="29"/>
      <c r="G7" s="29"/>
      <c r="H7" s="29"/>
      <c r="I7" s="30"/>
    </row>
    <row r="8" spans="1:9" ht="12">
      <c r="A8" s="31"/>
      <c r="B8" s="32"/>
      <c r="C8" s="33"/>
      <c r="D8" s="33"/>
      <c r="E8" s="29"/>
      <c r="F8" s="29"/>
      <c r="G8" s="29"/>
      <c r="H8" s="29"/>
      <c r="I8" s="30"/>
    </row>
    <row r="9" spans="1:9" ht="12">
      <c r="A9" s="34" t="s">
        <v>239</v>
      </c>
      <c r="B9" s="35"/>
      <c r="C9" s="27" t="s">
        <v>282</v>
      </c>
      <c r="D9" s="28"/>
      <c r="E9" s="29"/>
      <c r="F9" s="29"/>
      <c r="G9" s="29"/>
      <c r="H9" s="29"/>
      <c r="I9" s="36"/>
    </row>
    <row r="10" spans="1:9" ht="12">
      <c r="A10" s="37"/>
      <c r="B10" s="38"/>
      <c r="C10" s="39"/>
      <c r="D10" s="33"/>
      <c r="E10" s="33"/>
      <c r="F10" s="33"/>
      <c r="G10" s="33"/>
      <c r="H10" s="33"/>
      <c r="I10" s="36"/>
    </row>
    <row r="11" spans="1:9" ht="12">
      <c r="A11" s="34" t="s">
        <v>240</v>
      </c>
      <c r="B11" s="38"/>
      <c r="C11" s="27" t="s">
        <v>276</v>
      </c>
      <c r="D11" s="28"/>
      <c r="E11" s="33"/>
      <c r="F11" s="33"/>
      <c r="G11" s="33"/>
      <c r="H11" s="33"/>
      <c r="I11" s="36"/>
    </row>
    <row r="12" spans="1:9" ht="12">
      <c r="A12" s="37"/>
      <c r="B12" s="38"/>
      <c r="C12" s="33"/>
      <c r="D12" s="33"/>
      <c r="E12" s="33"/>
      <c r="F12" s="33"/>
      <c r="G12" s="33"/>
      <c r="H12" s="33"/>
      <c r="I12" s="36"/>
    </row>
    <row r="13" spans="1:9" ht="12">
      <c r="A13" s="25" t="s">
        <v>241</v>
      </c>
      <c r="B13" s="26"/>
      <c r="C13" s="40" t="s">
        <v>277</v>
      </c>
      <c r="D13" s="41"/>
      <c r="E13" s="41"/>
      <c r="F13" s="41"/>
      <c r="G13" s="41"/>
      <c r="H13" s="28"/>
      <c r="I13" s="42"/>
    </row>
    <row r="14" spans="1:9" ht="12">
      <c r="A14" s="31"/>
      <c r="B14" s="32"/>
      <c r="C14" s="43"/>
      <c r="D14" s="33"/>
      <c r="E14" s="33"/>
      <c r="F14" s="33"/>
      <c r="G14" s="33"/>
      <c r="H14" s="33"/>
      <c r="I14" s="36"/>
    </row>
    <row r="15" spans="1:9" ht="12">
      <c r="A15" s="25" t="s">
        <v>242</v>
      </c>
      <c r="B15" s="26"/>
      <c r="C15" s="44">
        <v>10000</v>
      </c>
      <c r="D15" s="45"/>
      <c r="E15" s="33"/>
      <c r="F15" s="40" t="s">
        <v>279</v>
      </c>
      <c r="G15" s="41"/>
      <c r="H15" s="28"/>
      <c r="I15" s="46"/>
    </row>
    <row r="16" spans="1:9" ht="12">
      <c r="A16" s="31"/>
      <c r="B16" s="32"/>
      <c r="C16" s="33"/>
      <c r="D16" s="33"/>
      <c r="E16" s="33"/>
      <c r="F16" s="33"/>
      <c r="G16" s="33"/>
      <c r="H16" s="33"/>
      <c r="I16" s="36"/>
    </row>
    <row r="17" spans="1:9" ht="12">
      <c r="A17" s="25" t="s">
        <v>243</v>
      </c>
      <c r="B17" s="26"/>
      <c r="C17" s="40" t="s">
        <v>278</v>
      </c>
      <c r="D17" s="41"/>
      <c r="E17" s="41"/>
      <c r="F17" s="41"/>
      <c r="G17" s="41"/>
      <c r="H17" s="28"/>
      <c r="I17" s="42"/>
    </row>
    <row r="18" spans="1:9" ht="12">
      <c r="A18" s="31"/>
      <c r="B18" s="32"/>
      <c r="C18" s="33"/>
      <c r="D18" s="33"/>
      <c r="E18" s="33"/>
      <c r="F18" s="33"/>
      <c r="G18" s="33"/>
      <c r="H18" s="33"/>
      <c r="I18" s="36"/>
    </row>
    <row r="19" spans="1:9" ht="12">
      <c r="A19" s="25" t="s">
        <v>244</v>
      </c>
      <c r="B19" s="26"/>
      <c r="C19" s="157" t="s">
        <v>283</v>
      </c>
      <c r="D19" s="41"/>
      <c r="E19" s="41"/>
      <c r="F19" s="41"/>
      <c r="G19" s="41"/>
      <c r="H19" s="28"/>
      <c r="I19" s="47"/>
    </row>
    <row r="20" spans="1:9" ht="12">
      <c r="A20" s="31"/>
      <c r="B20" s="32"/>
      <c r="C20" s="43"/>
      <c r="D20" s="33"/>
      <c r="E20" s="33"/>
      <c r="F20" s="33"/>
      <c r="G20" s="33"/>
      <c r="H20" s="33"/>
      <c r="I20" s="36"/>
    </row>
    <row r="21" spans="1:9" ht="12">
      <c r="A21" s="25" t="s">
        <v>245</v>
      </c>
      <c r="B21" s="26"/>
      <c r="C21" s="40"/>
      <c r="D21" s="41"/>
      <c r="E21" s="41"/>
      <c r="F21" s="41"/>
      <c r="G21" s="41"/>
      <c r="H21" s="28"/>
      <c r="I21" s="47"/>
    </row>
    <row r="22" spans="1:9" ht="12">
      <c r="A22" s="31"/>
      <c r="B22" s="32"/>
      <c r="C22" s="43"/>
      <c r="D22" s="33"/>
      <c r="E22" s="33"/>
      <c r="F22" s="33"/>
      <c r="G22" s="33"/>
      <c r="H22" s="33"/>
      <c r="I22" s="36"/>
    </row>
    <row r="23" spans="1:9" ht="12">
      <c r="A23" s="25" t="s">
        <v>246</v>
      </c>
      <c r="B23" s="26"/>
      <c r="C23" s="48">
        <v>133</v>
      </c>
      <c r="D23" s="40" t="s">
        <v>279</v>
      </c>
      <c r="E23" s="49"/>
      <c r="F23" s="50"/>
      <c r="G23" s="51"/>
      <c r="H23" s="32"/>
      <c r="I23" s="52"/>
    </row>
    <row r="24" spans="1:9" ht="12">
      <c r="A24" s="31"/>
      <c r="B24" s="32"/>
      <c r="C24" s="33"/>
      <c r="D24" s="33"/>
      <c r="E24" s="33"/>
      <c r="F24" s="33"/>
      <c r="G24" s="33"/>
      <c r="H24" s="33"/>
      <c r="I24" s="36"/>
    </row>
    <row r="25" spans="1:9" ht="12">
      <c r="A25" s="25" t="s">
        <v>247</v>
      </c>
      <c r="B25" s="26"/>
      <c r="C25" s="48">
        <v>21</v>
      </c>
      <c r="D25" s="40" t="s">
        <v>284</v>
      </c>
      <c r="E25" s="49"/>
      <c r="F25" s="49"/>
      <c r="G25" s="50"/>
      <c r="H25" s="53" t="s">
        <v>248</v>
      </c>
      <c r="I25" s="54">
        <v>0</v>
      </c>
    </row>
    <row r="26" spans="1:9" ht="12">
      <c r="A26" s="31"/>
      <c r="B26" s="32"/>
      <c r="C26" s="33"/>
      <c r="D26" s="33"/>
      <c r="E26" s="33"/>
      <c r="F26" s="33"/>
      <c r="G26" s="32"/>
      <c r="H26" s="55" t="s">
        <v>249</v>
      </c>
      <c r="I26" s="56"/>
    </row>
    <row r="27" spans="1:9" ht="12">
      <c r="A27" s="25" t="s">
        <v>250</v>
      </c>
      <c r="B27" s="26"/>
      <c r="C27" s="57" t="s">
        <v>281</v>
      </c>
      <c r="D27" s="58"/>
      <c r="E27" s="59"/>
      <c r="F27" s="60"/>
      <c r="G27" s="53" t="s">
        <v>251</v>
      </c>
      <c r="H27" s="26"/>
      <c r="I27" s="61" t="s">
        <v>280</v>
      </c>
    </row>
    <row r="28" spans="1:9" ht="12">
      <c r="A28" s="31"/>
      <c r="B28" s="32"/>
      <c r="C28" s="33"/>
      <c r="D28" s="60"/>
      <c r="E28" s="60"/>
      <c r="F28" s="60"/>
      <c r="G28" s="60"/>
      <c r="H28" s="33"/>
      <c r="I28" s="62"/>
    </row>
    <row r="29" spans="1:9" ht="12">
      <c r="A29" s="63" t="s">
        <v>252</v>
      </c>
      <c r="B29" s="64"/>
      <c r="C29" s="65"/>
      <c r="D29" s="65"/>
      <c r="E29" s="64" t="s">
        <v>253</v>
      </c>
      <c r="F29" s="66"/>
      <c r="G29" s="66"/>
      <c r="H29" s="65" t="s">
        <v>254</v>
      </c>
      <c r="I29" s="67"/>
    </row>
    <row r="30" spans="1:9" ht="12">
      <c r="A30" s="68"/>
      <c r="B30" s="59"/>
      <c r="C30" s="59"/>
      <c r="D30" s="69"/>
      <c r="E30" s="33"/>
      <c r="F30" s="33"/>
      <c r="G30" s="33"/>
      <c r="H30" s="70"/>
      <c r="I30" s="62"/>
    </row>
    <row r="31" spans="1:9" ht="12">
      <c r="A31" s="40"/>
      <c r="B31" s="71"/>
      <c r="C31" s="71"/>
      <c r="D31" s="72"/>
      <c r="E31" s="73"/>
      <c r="F31" s="71"/>
      <c r="G31" s="71"/>
      <c r="H31" s="27"/>
      <c r="I31" s="74"/>
    </row>
    <row r="32" spans="1:9" ht="12">
      <c r="A32" s="31"/>
      <c r="B32" s="32"/>
      <c r="C32" s="43"/>
      <c r="D32" s="75"/>
      <c r="E32" s="75"/>
      <c r="F32" s="75"/>
      <c r="G32" s="29"/>
      <c r="H32" s="33"/>
      <c r="I32" s="76"/>
    </row>
    <row r="33" spans="1:9" ht="12">
      <c r="A33" s="40"/>
      <c r="B33" s="71"/>
      <c r="C33" s="71"/>
      <c r="D33" s="72"/>
      <c r="E33" s="73"/>
      <c r="F33" s="71"/>
      <c r="G33" s="71"/>
      <c r="H33" s="27"/>
      <c r="I33" s="74"/>
    </row>
    <row r="34" spans="1:9" ht="12">
      <c r="A34" s="31"/>
      <c r="B34" s="32"/>
      <c r="C34" s="43"/>
      <c r="D34" s="75"/>
      <c r="E34" s="75"/>
      <c r="F34" s="75"/>
      <c r="G34" s="29"/>
      <c r="H34" s="33"/>
      <c r="I34" s="77"/>
    </row>
    <row r="35" spans="1:9" ht="12">
      <c r="A35" s="40"/>
      <c r="B35" s="71"/>
      <c r="C35" s="71"/>
      <c r="D35" s="72"/>
      <c r="E35" s="73"/>
      <c r="F35" s="71"/>
      <c r="G35" s="71"/>
      <c r="H35" s="27"/>
      <c r="I35" s="74"/>
    </row>
    <row r="36" spans="1:9" ht="12">
      <c r="A36" s="31"/>
      <c r="B36" s="32"/>
      <c r="C36" s="43"/>
      <c r="D36" s="75"/>
      <c r="E36" s="75"/>
      <c r="F36" s="75"/>
      <c r="G36" s="29"/>
      <c r="H36" s="33"/>
      <c r="I36" s="77"/>
    </row>
    <row r="37" spans="1:9" ht="12">
      <c r="A37" s="40"/>
      <c r="B37" s="71"/>
      <c r="C37" s="71"/>
      <c r="D37" s="72"/>
      <c r="E37" s="73"/>
      <c r="F37" s="71"/>
      <c r="G37" s="71"/>
      <c r="H37" s="27"/>
      <c r="I37" s="74"/>
    </row>
    <row r="38" spans="1:9" ht="12">
      <c r="A38" s="78"/>
      <c r="B38" s="79"/>
      <c r="C38" s="80"/>
      <c r="D38" s="81"/>
      <c r="E38" s="33"/>
      <c r="F38" s="80"/>
      <c r="G38" s="81"/>
      <c r="H38" s="33"/>
      <c r="I38" s="36"/>
    </row>
    <row r="39" spans="1:9" ht="12">
      <c r="A39" s="40"/>
      <c r="B39" s="71"/>
      <c r="C39" s="71"/>
      <c r="D39" s="72"/>
      <c r="E39" s="73"/>
      <c r="F39" s="71"/>
      <c r="G39" s="71"/>
      <c r="H39" s="27"/>
      <c r="I39" s="74"/>
    </row>
    <row r="40" spans="1:9" ht="12">
      <c r="A40" s="78"/>
      <c r="B40" s="79"/>
      <c r="C40" s="80"/>
      <c r="D40" s="81"/>
      <c r="E40" s="33"/>
      <c r="F40" s="80"/>
      <c r="G40" s="81"/>
      <c r="H40" s="33"/>
      <c r="I40" s="36"/>
    </row>
    <row r="41" spans="1:9" ht="12">
      <c r="A41" s="40"/>
      <c r="B41" s="71"/>
      <c r="C41" s="71"/>
      <c r="D41" s="72"/>
      <c r="E41" s="73"/>
      <c r="F41" s="71"/>
      <c r="G41" s="71"/>
      <c r="H41" s="27"/>
      <c r="I41" s="74"/>
    </row>
    <row r="42" spans="1:9" ht="12">
      <c r="A42" s="82"/>
      <c r="B42" s="83"/>
      <c r="C42" s="83"/>
      <c r="D42" s="83"/>
      <c r="E42" s="84"/>
      <c r="F42" s="83"/>
      <c r="G42" s="83"/>
      <c r="H42" s="85"/>
      <c r="I42" s="86"/>
    </row>
    <row r="43" spans="1:9" ht="12">
      <c r="A43" s="78"/>
      <c r="B43" s="79"/>
      <c r="C43" s="80"/>
      <c r="D43" s="81"/>
      <c r="E43" s="33"/>
      <c r="F43" s="80"/>
      <c r="G43" s="81"/>
      <c r="H43" s="33"/>
      <c r="I43" s="36"/>
    </row>
    <row r="44" spans="1:9" ht="12">
      <c r="A44" s="78"/>
      <c r="B44" s="87"/>
      <c r="C44" s="88"/>
      <c r="D44" s="39"/>
      <c r="E44" s="39"/>
      <c r="F44" s="88"/>
      <c r="G44" s="39"/>
      <c r="H44" s="39"/>
      <c r="I44" s="89"/>
    </row>
    <row r="45" spans="1:9" ht="12">
      <c r="A45" s="34" t="s">
        <v>255</v>
      </c>
      <c r="B45" s="35"/>
      <c r="C45" s="27"/>
      <c r="D45" s="74"/>
      <c r="E45" s="33"/>
      <c r="F45" s="40"/>
      <c r="G45" s="71"/>
      <c r="H45" s="71"/>
      <c r="I45" s="72"/>
    </row>
    <row r="46" spans="1:9" ht="12">
      <c r="A46" s="78"/>
      <c r="B46" s="79"/>
      <c r="C46" s="80"/>
      <c r="D46" s="81"/>
      <c r="E46" s="33"/>
      <c r="F46" s="80"/>
      <c r="G46" s="90"/>
      <c r="H46" s="91"/>
      <c r="I46" s="92"/>
    </row>
    <row r="47" spans="1:9" ht="12">
      <c r="A47" s="34" t="s">
        <v>256</v>
      </c>
      <c r="B47" s="35"/>
      <c r="C47" s="40" t="s">
        <v>285</v>
      </c>
      <c r="D47" s="93"/>
      <c r="E47" s="93"/>
      <c r="F47" s="93"/>
      <c r="G47" s="93"/>
      <c r="H47" s="93"/>
      <c r="I47" s="94"/>
    </row>
    <row r="48" spans="1:9" ht="12">
      <c r="A48" s="31"/>
      <c r="B48" s="32"/>
      <c r="C48" s="43" t="s">
        <v>257</v>
      </c>
      <c r="D48" s="33"/>
      <c r="E48" s="33"/>
      <c r="F48" s="33"/>
      <c r="G48" s="33"/>
      <c r="H48" s="33"/>
      <c r="I48" s="36"/>
    </row>
    <row r="49" spans="1:9" ht="12">
      <c r="A49" s="34" t="s">
        <v>258</v>
      </c>
      <c r="B49" s="35"/>
      <c r="C49" s="95" t="s">
        <v>286</v>
      </c>
      <c r="D49" s="96"/>
      <c r="E49" s="97"/>
      <c r="F49" s="33"/>
      <c r="G49" s="98" t="s">
        <v>259</v>
      </c>
      <c r="H49" s="95"/>
      <c r="I49" s="97"/>
    </row>
    <row r="50" spans="1:9" ht="12">
      <c r="A50" s="31"/>
      <c r="B50" s="32"/>
      <c r="C50" s="43"/>
      <c r="D50" s="33"/>
      <c r="E50" s="33"/>
      <c r="F50" s="33"/>
      <c r="G50" s="33"/>
      <c r="H50" s="33"/>
      <c r="I50" s="36"/>
    </row>
    <row r="51" spans="1:9" ht="12">
      <c r="A51" s="34" t="s">
        <v>244</v>
      </c>
      <c r="B51" s="35"/>
      <c r="C51" s="158" t="s">
        <v>287</v>
      </c>
      <c r="D51" s="96"/>
      <c r="E51" s="96"/>
      <c r="F51" s="96"/>
      <c r="G51" s="96"/>
      <c r="H51" s="96"/>
      <c r="I51" s="97"/>
    </row>
    <row r="52" spans="1:9" ht="12">
      <c r="A52" s="31"/>
      <c r="B52" s="32"/>
      <c r="C52" s="33"/>
      <c r="D52" s="33"/>
      <c r="E52" s="33"/>
      <c r="F52" s="33"/>
      <c r="G52" s="33"/>
      <c r="H52" s="33"/>
      <c r="I52" s="36"/>
    </row>
    <row r="53" spans="1:9" ht="12">
      <c r="A53" s="25" t="s">
        <v>260</v>
      </c>
      <c r="B53" s="26"/>
      <c r="C53" s="95" t="s">
        <v>288</v>
      </c>
      <c r="D53" s="96"/>
      <c r="E53" s="96"/>
      <c r="F53" s="96"/>
      <c r="G53" s="96"/>
      <c r="H53" s="96"/>
      <c r="I53" s="99"/>
    </row>
    <row r="54" spans="1:9" ht="12">
      <c r="A54" s="23"/>
      <c r="B54" s="39"/>
      <c r="C54" s="100" t="s">
        <v>261</v>
      </c>
      <c r="D54" s="101"/>
      <c r="E54" s="101"/>
      <c r="F54" s="101"/>
      <c r="G54" s="101"/>
      <c r="H54" s="101"/>
      <c r="I54" s="102"/>
    </row>
    <row r="55" spans="1:9" ht="12">
      <c r="A55" s="23"/>
      <c r="B55" s="39"/>
      <c r="C55" s="100"/>
      <c r="D55" s="101"/>
      <c r="E55" s="101"/>
      <c r="F55" s="101"/>
      <c r="G55" s="101"/>
      <c r="H55" s="101"/>
      <c r="I55" s="102"/>
    </row>
    <row r="56" spans="1:9" ht="12">
      <c r="A56" s="23"/>
      <c r="B56" s="39"/>
      <c r="C56" s="103" t="s">
        <v>262</v>
      </c>
      <c r="D56" s="104"/>
      <c r="E56" s="104"/>
      <c r="F56" s="104"/>
      <c r="G56" s="105"/>
      <c r="H56" s="105"/>
      <c r="I56" s="106"/>
    </row>
    <row r="57" spans="1:9" ht="12">
      <c r="A57" s="23"/>
      <c r="B57" s="107" t="s">
        <v>263</v>
      </c>
      <c r="C57" s="103" t="s">
        <v>264</v>
      </c>
      <c r="D57" s="104"/>
      <c r="E57" s="104"/>
      <c r="F57" s="104"/>
      <c r="G57" s="104"/>
      <c r="H57" s="104"/>
      <c r="I57" s="108"/>
    </row>
    <row r="58" spans="1:9" ht="12">
      <c r="A58" s="23"/>
      <c r="B58" s="107"/>
      <c r="C58" s="109" t="s">
        <v>265</v>
      </c>
      <c r="D58" s="104"/>
      <c r="E58" s="104"/>
      <c r="F58" s="104"/>
      <c r="G58" s="104"/>
      <c r="H58" s="104"/>
      <c r="I58" s="108"/>
    </row>
    <row r="59" spans="1:9" ht="12">
      <c r="A59" s="23"/>
      <c r="B59" s="107" t="s">
        <v>266</v>
      </c>
      <c r="C59" s="103" t="s">
        <v>267</v>
      </c>
      <c r="D59" s="104"/>
      <c r="E59" s="104"/>
      <c r="F59" s="104"/>
      <c r="G59" s="104"/>
      <c r="H59" s="104"/>
      <c r="I59" s="108"/>
    </row>
    <row r="60" spans="1:9" ht="12">
      <c r="A60" s="110" t="s">
        <v>268</v>
      </c>
      <c r="B60" s="111" t="s">
        <v>269</v>
      </c>
      <c r="C60" s="103" t="s">
        <v>270</v>
      </c>
      <c r="D60" s="104"/>
      <c r="E60" s="104"/>
      <c r="F60" s="104"/>
      <c r="G60" s="104"/>
      <c r="H60" s="104"/>
      <c r="I60" s="108"/>
    </row>
    <row r="61" spans="1:9" ht="12">
      <c r="A61" s="112"/>
      <c r="B61" s="33"/>
      <c r="C61" s="33"/>
      <c r="D61" s="33"/>
      <c r="E61" s="39"/>
      <c r="F61" s="59"/>
      <c r="G61" s="113"/>
      <c r="H61" s="114"/>
      <c r="I61" s="115"/>
    </row>
    <row r="62" spans="1:9" ht="12">
      <c r="A62" s="116"/>
      <c r="B62" s="117"/>
      <c r="C62" s="69"/>
      <c r="D62" s="69"/>
      <c r="E62" s="69"/>
      <c r="F62" s="69"/>
      <c r="G62" s="118"/>
      <c r="H62" s="119"/>
      <c r="I62" s="120"/>
    </row>
    <row r="63" spans="1:9" ht="12.75" thickBot="1">
      <c r="A63" s="110" t="s">
        <v>268</v>
      </c>
      <c r="B63" s="33"/>
      <c r="C63" s="33"/>
      <c r="D63" s="33"/>
      <c r="E63" s="33"/>
      <c r="F63" s="33"/>
      <c r="G63" s="121"/>
      <c r="H63" s="122"/>
      <c r="I63" s="123"/>
    </row>
    <row r="64" spans="1:9" ht="12">
      <c r="A64" s="23"/>
      <c r="B64" s="33"/>
      <c r="C64" s="33"/>
      <c r="D64" s="33"/>
      <c r="E64" s="39" t="s">
        <v>271</v>
      </c>
      <c r="F64" s="59"/>
      <c r="G64" s="210" t="s">
        <v>272</v>
      </c>
      <c r="H64" s="211"/>
      <c r="I64" s="212"/>
    </row>
    <row r="65" spans="1:9" ht="12">
      <c r="A65" s="124"/>
      <c r="B65" s="125"/>
      <c r="C65" s="126"/>
      <c r="D65" s="126"/>
      <c r="E65" s="126"/>
      <c r="F65" s="126"/>
      <c r="G65" s="200"/>
      <c r="H65" s="201"/>
      <c r="I65" s="127"/>
    </row>
  </sheetData>
  <sheetProtection/>
  <mergeCells count="6">
    <mergeCell ref="A1:D1"/>
    <mergeCell ref="G65:H65"/>
    <mergeCell ref="A3:D3"/>
    <mergeCell ref="A5:I5"/>
    <mergeCell ref="B6:H6"/>
    <mergeCell ref="G64:I64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darja.orozim@slinvest.hr"/>
    <hyperlink ref="C51" r:id="rId2" display="vesna.kristofic@slinvest.hr"/>
  </hyperlinks>
  <printOptions/>
  <pageMargins left="0.75" right="0.75" top="1" bottom="1" header="0.5" footer="0.5"/>
  <pageSetup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5" zoomScaleNormal="85" zoomScaleSheetLayoutView="80" workbookViewId="0" topLeftCell="A34">
      <selection activeCell="G36" sqref="G36"/>
    </sheetView>
  </sheetViews>
  <sheetFormatPr defaultColWidth="9.140625" defaultRowHeight="12.75"/>
  <cols>
    <col min="1" max="1" width="25.140625" style="136" customWidth="1"/>
    <col min="2" max="2" width="66.8515625" style="136" customWidth="1"/>
    <col min="3" max="3" width="8.421875" style="130" customWidth="1"/>
    <col min="4" max="4" width="23.421875" style="135" customWidth="1"/>
    <col min="5" max="5" width="22.7109375" style="135" customWidth="1"/>
    <col min="6" max="6" width="12.140625" style="136" customWidth="1"/>
    <col min="7" max="7" width="10.7109375" style="136" customWidth="1"/>
    <col min="8" max="8" width="17.421875" style="135" bestFit="1" customWidth="1"/>
    <col min="9" max="16384" width="9.140625" style="136" customWidth="1"/>
  </cols>
  <sheetData>
    <row r="1" spans="1:7" s="130" customFormat="1" ht="14.25" customHeight="1">
      <c r="A1" s="128"/>
      <c r="B1" s="128"/>
      <c r="C1" s="129"/>
      <c r="D1" s="159"/>
      <c r="E1" s="160" t="s">
        <v>45</v>
      </c>
      <c r="G1" s="131"/>
    </row>
    <row r="2" spans="1:7" s="130" customFormat="1" ht="24" customHeight="1">
      <c r="A2" s="214" t="s">
        <v>44</v>
      </c>
      <c r="B2" s="214"/>
      <c r="C2" s="214"/>
      <c r="D2" s="214"/>
      <c r="E2" s="214"/>
      <c r="G2" s="131"/>
    </row>
    <row r="3" spans="1:7" s="130" customFormat="1" ht="22.5" customHeight="1">
      <c r="A3" s="213" t="s">
        <v>289</v>
      </c>
      <c r="B3" s="213"/>
      <c r="C3" s="213"/>
      <c r="D3" s="213"/>
      <c r="E3" s="159"/>
      <c r="G3" s="131"/>
    </row>
    <row r="4" spans="1:6" s="130" customFormat="1" ht="22.5" customHeight="1">
      <c r="A4" s="213" t="s">
        <v>291</v>
      </c>
      <c r="B4" s="213"/>
      <c r="C4" s="213"/>
      <c r="D4" s="213"/>
      <c r="E4" s="131"/>
      <c r="F4" s="131"/>
    </row>
    <row r="5" spans="1:7" s="130" customFormat="1" ht="22.5" customHeight="1">
      <c r="A5" s="213" t="s">
        <v>296</v>
      </c>
      <c r="B5" s="213"/>
      <c r="C5" s="213"/>
      <c r="D5" s="213"/>
      <c r="E5" s="159"/>
      <c r="G5" s="131"/>
    </row>
    <row r="6" spans="1:5" s="130" customFormat="1" ht="22.5" customHeight="1">
      <c r="A6" s="213" t="s">
        <v>293</v>
      </c>
      <c r="B6" s="213"/>
      <c r="C6" s="213"/>
      <c r="D6" s="213"/>
      <c r="E6" s="213"/>
    </row>
    <row r="7" spans="1:7" s="130" customFormat="1" ht="24" customHeight="1">
      <c r="A7" s="128"/>
      <c r="B7" s="128"/>
      <c r="C7" s="129"/>
      <c r="D7" s="159"/>
      <c r="E7" s="161" t="s">
        <v>273</v>
      </c>
      <c r="G7" s="131"/>
    </row>
    <row r="8" spans="1:8" ht="51" customHeight="1">
      <c r="A8" s="10" t="s">
        <v>134</v>
      </c>
      <c r="B8" s="10" t="s">
        <v>6</v>
      </c>
      <c r="C8" s="10" t="s">
        <v>53</v>
      </c>
      <c r="D8" s="162" t="s">
        <v>56</v>
      </c>
      <c r="E8" s="162" t="s">
        <v>135</v>
      </c>
      <c r="F8" s="134"/>
      <c r="G8" s="135"/>
      <c r="H8" s="136"/>
    </row>
    <row r="9" spans="1:8" ht="33" customHeight="1">
      <c r="A9" s="137"/>
      <c r="B9" s="138" t="s">
        <v>203</v>
      </c>
      <c r="C9" s="137">
        <v>1</v>
      </c>
      <c r="D9" s="176">
        <f>+D10+D11</f>
        <v>156468927.26999998</v>
      </c>
      <c r="E9" s="176">
        <f>+E10+E11</f>
        <v>180893605.61</v>
      </c>
      <c r="G9" s="135"/>
      <c r="H9" s="136"/>
    </row>
    <row r="10" spans="1:8" ht="27" customHeight="1">
      <c r="A10" s="137">
        <v>10</v>
      </c>
      <c r="B10" s="140" t="s">
        <v>27</v>
      </c>
      <c r="C10" s="137">
        <v>2</v>
      </c>
      <c r="D10" s="176">
        <f>859.62+857.18+2369855.77+4230251.54</f>
        <v>6601824.109999999</v>
      </c>
      <c r="E10" s="176">
        <f>859.62+87.96+1474951.84+1128213.74+7027.59</f>
        <v>2611140.75</v>
      </c>
      <c r="G10" s="135"/>
      <c r="H10" s="136"/>
    </row>
    <row r="11" spans="1:8" ht="33" customHeight="1">
      <c r="A11" s="137"/>
      <c r="B11" s="8" t="s">
        <v>204</v>
      </c>
      <c r="C11" s="137">
        <v>3</v>
      </c>
      <c r="D11" s="176">
        <f>+D12+D13+D14+D15</f>
        <v>149867103.16</v>
      </c>
      <c r="E11" s="176">
        <f>+E12+E13+E14+E15</f>
        <v>178282464.86</v>
      </c>
      <c r="G11" s="135"/>
      <c r="H11" s="136"/>
    </row>
    <row r="12" spans="1:8" ht="27" customHeight="1">
      <c r="A12" s="137" t="s">
        <v>49</v>
      </c>
      <c r="B12" s="140" t="s">
        <v>151</v>
      </c>
      <c r="C12" s="137">
        <v>4</v>
      </c>
      <c r="D12" s="176"/>
      <c r="E12" s="176"/>
      <c r="G12" s="135"/>
      <c r="H12" s="136"/>
    </row>
    <row r="13" spans="1:8" ht="27" customHeight="1">
      <c r="A13" s="137" t="s">
        <v>50</v>
      </c>
      <c r="B13" s="140" t="s">
        <v>136</v>
      </c>
      <c r="C13" s="137">
        <v>5</v>
      </c>
      <c r="D13" s="176">
        <v>149867103.16</v>
      </c>
      <c r="E13" s="176">
        <v>178282464.86</v>
      </c>
      <c r="H13" s="136"/>
    </row>
    <row r="14" spans="1:8" ht="27" customHeight="1">
      <c r="A14" s="137" t="s">
        <v>51</v>
      </c>
      <c r="B14" s="140" t="s">
        <v>137</v>
      </c>
      <c r="C14" s="137">
        <v>6</v>
      </c>
      <c r="D14" s="176"/>
      <c r="E14" s="176"/>
      <c r="G14" s="135"/>
      <c r="H14" s="136"/>
    </row>
    <row r="15" spans="1:8" ht="27" customHeight="1">
      <c r="A15" s="137" t="s">
        <v>52</v>
      </c>
      <c r="B15" s="140" t="s">
        <v>138</v>
      </c>
      <c r="C15" s="137">
        <v>7</v>
      </c>
      <c r="D15" s="176"/>
      <c r="E15" s="176"/>
      <c r="G15" s="135"/>
      <c r="H15" s="136"/>
    </row>
    <row r="16" spans="1:8" ht="31.5" customHeight="1">
      <c r="A16" s="137"/>
      <c r="B16" s="138" t="s">
        <v>205</v>
      </c>
      <c r="C16" s="137">
        <v>8</v>
      </c>
      <c r="D16" s="176">
        <f>+SUM(D17:D24)</f>
        <v>2120924.6</v>
      </c>
      <c r="E16" s="176">
        <f>+SUM(E17:E24)</f>
        <v>897244.75</v>
      </c>
      <c r="F16" s="141"/>
      <c r="G16" s="135"/>
      <c r="H16" s="136"/>
    </row>
    <row r="17" spans="1:8" ht="27" customHeight="1">
      <c r="A17" s="137" t="s">
        <v>139</v>
      </c>
      <c r="B17" s="140" t="s">
        <v>1</v>
      </c>
      <c r="C17" s="137">
        <v>9</v>
      </c>
      <c r="D17" s="176">
        <v>1495500</v>
      </c>
      <c r="E17" s="176">
        <v>0</v>
      </c>
      <c r="G17" s="135"/>
      <c r="H17" s="136"/>
    </row>
    <row r="18" spans="1:8" ht="27" customHeight="1">
      <c r="A18" s="137">
        <v>13</v>
      </c>
      <c r="B18" s="140" t="s">
        <v>54</v>
      </c>
      <c r="C18" s="137">
        <v>10</v>
      </c>
      <c r="D18" s="176">
        <v>0</v>
      </c>
      <c r="E18" s="176">
        <f>88816+182784</f>
        <v>271600</v>
      </c>
      <c r="G18" s="135"/>
      <c r="H18" s="136"/>
    </row>
    <row r="19" spans="1:8" ht="27" customHeight="1">
      <c r="A19" s="137">
        <v>14</v>
      </c>
      <c r="B19" s="140" t="s">
        <v>33</v>
      </c>
      <c r="C19" s="137">
        <v>11</v>
      </c>
      <c r="D19" s="176">
        <v>0</v>
      </c>
      <c r="E19" s="176">
        <v>0</v>
      </c>
      <c r="G19" s="135"/>
      <c r="H19" s="136"/>
    </row>
    <row r="20" spans="1:8" ht="27" customHeight="1">
      <c r="A20" s="137">
        <v>15</v>
      </c>
      <c r="B20" s="140" t="s">
        <v>36</v>
      </c>
      <c r="C20" s="137">
        <v>12</v>
      </c>
      <c r="D20" s="176">
        <v>0</v>
      </c>
      <c r="E20" s="176">
        <v>0</v>
      </c>
      <c r="G20" s="135"/>
      <c r="H20" s="136"/>
    </row>
    <row r="21" spans="1:8" ht="27" customHeight="1">
      <c r="A21" s="137">
        <v>16</v>
      </c>
      <c r="B21" s="140" t="s">
        <v>37</v>
      </c>
      <c r="C21" s="137">
        <v>13</v>
      </c>
      <c r="D21" s="176">
        <v>0</v>
      </c>
      <c r="E21" s="176">
        <v>0</v>
      </c>
      <c r="H21" s="136"/>
    </row>
    <row r="22" spans="1:8" ht="27" customHeight="1">
      <c r="A22" s="137">
        <v>17</v>
      </c>
      <c r="B22" s="140" t="s">
        <v>140</v>
      </c>
      <c r="C22" s="137">
        <v>14</v>
      </c>
      <c r="D22" s="177">
        <f>45835.07+159829.18+7000</f>
        <v>212664.25</v>
      </c>
      <c r="E22" s="177">
        <f>45835.07+159586.2+7000</f>
        <v>212421.27000000002</v>
      </c>
      <c r="G22" s="135"/>
      <c r="H22" s="136"/>
    </row>
    <row r="23" spans="1:8" ht="27" customHeight="1">
      <c r="A23" s="137">
        <v>18</v>
      </c>
      <c r="B23" s="140" t="s">
        <v>28</v>
      </c>
      <c r="C23" s="137">
        <v>15</v>
      </c>
      <c r="D23" s="176">
        <f>412760.35</f>
        <v>412760.35</v>
      </c>
      <c r="E23" s="176">
        <f>412132.87+1090.61</f>
        <v>413223.48</v>
      </c>
      <c r="G23" s="135"/>
      <c r="H23" s="136"/>
    </row>
    <row r="24" spans="1:8" ht="27" customHeight="1">
      <c r="A24" s="137">
        <v>19</v>
      </c>
      <c r="B24" s="140" t="s">
        <v>126</v>
      </c>
      <c r="C24" s="137">
        <v>16</v>
      </c>
      <c r="D24" s="176"/>
      <c r="E24" s="176"/>
      <c r="G24" s="135"/>
      <c r="H24" s="136"/>
    </row>
    <row r="25" spans="1:8" ht="30.75" customHeight="1">
      <c r="A25" s="142"/>
      <c r="B25" s="138" t="s">
        <v>206</v>
      </c>
      <c r="C25" s="137">
        <v>17</v>
      </c>
      <c r="D25" s="178">
        <f>+D9+D16</f>
        <v>158589851.86999997</v>
      </c>
      <c r="E25" s="178">
        <f>+E9+E16</f>
        <v>181790850.36</v>
      </c>
      <c r="G25" s="135"/>
      <c r="H25" s="136"/>
    </row>
    <row r="26" spans="1:8" ht="27" customHeight="1">
      <c r="A26" s="137" t="s">
        <v>55</v>
      </c>
      <c r="B26" s="139" t="s">
        <v>26</v>
      </c>
      <c r="C26" s="137">
        <v>18</v>
      </c>
      <c r="D26" s="176"/>
      <c r="E26" s="176"/>
      <c r="G26" s="135"/>
      <c r="H26" s="136"/>
    </row>
    <row r="27" spans="1:8" ht="10.5" customHeight="1">
      <c r="A27" s="142"/>
      <c r="B27" s="139"/>
      <c r="C27" s="137"/>
      <c r="D27" s="176"/>
      <c r="E27" s="176"/>
      <c r="G27" s="135"/>
      <c r="H27" s="136"/>
    </row>
    <row r="28" spans="1:8" ht="31.5" customHeight="1">
      <c r="A28" s="137"/>
      <c r="B28" s="138" t="s">
        <v>207</v>
      </c>
      <c r="C28" s="137">
        <v>19</v>
      </c>
      <c r="D28" s="176">
        <f>+D29+D30</f>
        <v>54063.64</v>
      </c>
      <c r="E28" s="176">
        <f>+E29+E30</f>
        <v>955.68</v>
      </c>
      <c r="G28" s="135"/>
      <c r="H28" s="136"/>
    </row>
    <row r="29" spans="1:5" ht="27" customHeight="1">
      <c r="A29" s="137" t="s">
        <v>141</v>
      </c>
      <c r="B29" s="140" t="s">
        <v>34</v>
      </c>
      <c r="C29" s="137">
        <v>20</v>
      </c>
      <c r="D29" s="176">
        <f>52722.19+1341.45</f>
        <v>54063.64</v>
      </c>
      <c r="E29" s="176">
        <v>955.68</v>
      </c>
    </row>
    <row r="30" spans="1:6" ht="27" customHeight="1">
      <c r="A30" s="137">
        <v>22</v>
      </c>
      <c r="B30" s="8" t="s">
        <v>142</v>
      </c>
      <c r="C30" s="137">
        <v>21</v>
      </c>
      <c r="D30" s="176"/>
      <c r="E30" s="176"/>
      <c r="F30" s="135"/>
    </row>
    <row r="31" spans="1:5" ht="31.5" customHeight="1">
      <c r="A31" s="137"/>
      <c r="B31" s="138" t="s">
        <v>208</v>
      </c>
      <c r="C31" s="137">
        <v>22</v>
      </c>
      <c r="D31" s="176">
        <f>+SUM(D32:D38)</f>
        <v>2068261.8900000001</v>
      </c>
      <c r="E31" s="176">
        <f>+SUM(E32:E38)</f>
        <v>2272159.64</v>
      </c>
    </row>
    <row r="32" spans="1:5" ht="27" customHeight="1">
      <c r="A32" s="137">
        <v>23</v>
      </c>
      <c r="B32" s="140" t="s">
        <v>2</v>
      </c>
      <c r="C32" s="137">
        <v>23</v>
      </c>
      <c r="D32" s="176">
        <f>-237000+416338.07</f>
        <v>179338.07</v>
      </c>
      <c r="E32" s="176">
        <v>530220.53</v>
      </c>
    </row>
    <row r="33" spans="1:5" ht="27" customHeight="1">
      <c r="A33" s="137">
        <v>24</v>
      </c>
      <c r="B33" s="140" t="s">
        <v>38</v>
      </c>
      <c r="C33" s="137">
        <v>24</v>
      </c>
      <c r="D33" s="176">
        <f>13211.32</f>
        <v>13211.32</v>
      </c>
      <c r="E33" s="176">
        <f>99.95+15149.16</f>
        <v>15249.11</v>
      </c>
    </row>
    <row r="34" spans="1:5" ht="27" customHeight="1">
      <c r="A34" s="137">
        <v>25</v>
      </c>
      <c r="B34" s="140" t="s">
        <v>39</v>
      </c>
      <c r="C34" s="137">
        <v>25</v>
      </c>
      <c r="D34" s="176">
        <v>0</v>
      </c>
      <c r="E34" s="176">
        <v>0</v>
      </c>
    </row>
    <row r="35" spans="1:5" ht="27" customHeight="1">
      <c r="A35" s="137">
        <v>26</v>
      </c>
      <c r="B35" s="140" t="s">
        <v>143</v>
      </c>
      <c r="C35" s="137">
        <v>26</v>
      </c>
      <c r="D35" s="176">
        <v>1864240</v>
      </c>
      <c r="E35" s="176">
        <v>1726690</v>
      </c>
    </row>
    <row r="36" spans="1:5" ht="27" customHeight="1">
      <c r="A36" s="137">
        <v>27</v>
      </c>
      <c r="B36" s="140" t="s">
        <v>40</v>
      </c>
      <c r="C36" s="137">
        <v>27</v>
      </c>
      <c r="D36" s="176">
        <f>2593.18+398.28+8481.04</f>
        <v>11472.5</v>
      </c>
      <c r="E36" s="176">
        <v>0</v>
      </c>
    </row>
    <row r="37" spans="1:5" ht="27" customHeight="1">
      <c r="A37" s="137">
        <v>28</v>
      </c>
      <c r="B37" s="140" t="s">
        <v>41</v>
      </c>
      <c r="C37" s="137">
        <v>28</v>
      </c>
      <c r="D37" s="176"/>
      <c r="E37" s="176"/>
    </row>
    <row r="38" spans="1:5" ht="27" customHeight="1">
      <c r="A38" s="137">
        <v>29</v>
      </c>
      <c r="B38" s="140" t="s">
        <v>127</v>
      </c>
      <c r="C38" s="137">
        <v>29</v>
      </c>
      <c r="D38" s="179"/>
      <c r="E38" s="179"/>
    </row>
    <row r="39" spans="1:5" ht="27.75" customHeight="1">
      <c r="A39" s="142"/>
      <c r="B39" s="138" t="s">
        <v>209</v>
      </c>
      <c r="C39" s="137">
        <v>30</v>
      </c>
      <c r="D39" s="178">
        <f>+D28+D31</f>
        <v>2122325.5300000003</v>
      </c>
      <c r="E39" s="178">
        <f>+E28+E31</f>
        <v>2273115.3200000003</v>
      </c>
    </row>
    <row r="40" spans="1:5" ht="9.75" customHeight="1">
      <c r="A40" s="137"/>
      <c r="B40" s="140"/>
      <c r="C40" s="137"/>
      <c r="D40" s="179"/>
      <c r="E40" s="179"/>
    </row>
    <row r="41" spans="1:5" ht="31.5" customHeight="1">
      <c r="A41" s="142"/>
      <c r="B41" s="138" t="s">
        <v>210</v>
      </c>
      <c r="C41" s="137">
        <v>31</v>
      </c>
      <c r="D41" s="178">
        <f>+D25-D39</f>
        <v>156467526.33999997</v>
      </c>
      <c r="E41" s="178">
        <f>+E25-E39</f>
        <v>179517735.04000002</v>
      </c>
    </row>
    <row r="42" spans="1:5" ht="11.25" customHeight="1">
      <c r="A42" s="137"/>
      <c r="B42" s="140"/>
      <c r="C42" s="137"/>
      <c r="D42" s="179"/>
      <c r="E42" s="179"/>
    </row>
    <row r="43" spans="1:5" ht="22.5" customHeight="1">
      <c r="A43" s="142"/>
      <c r="B43" s="139" t="s">
        <v>144</v>
      </c>
      <c r="C43" s="137">
        <v>32</v>
      </c>
      <c r="D43" s="176">
        <v>3346418</v>
      </c>
      <c r="E43" s="176">
        <v>3346418</v>
      </c>
    </row>
    <row r="44" spans="1:5" ht="9.75" customHeight="1">
      <c r="A44" s="137"/>
      <c r="B44" s="140"/>
      <c r="C44" s="137"/>
      <c r="D44" s="179"/>
      <c r="E44" s="179"/>
    </row>
    <row r="45" spans="1:5" ht="31.5" customHeight="1">
      <c r="A45" s="142"/>
      <c r="B45" s="138" t="s">
        <v>211</v>
      </c>
      <c r="C45" s="137">
        <v>33</v>
      </c>
      <c r="D45" s="180">
        <f>+D41/D43</f>
        <v>46.75671907693539</v>
      </c>
      <c r="E45" s="180">
        <f>+E41/E43</f>
        <v>53.644743436115874</v>
      </c>
    </row>
    <row r="46" spans="1:5" ht="12" customHeight="1">
      <c r="A46" s="137"/>
      <c r="B46" s="140"/>
      <c r="C46" s="137"/>
      <c r="D46" s="179"/>
      <c r="E46" s="179"/>
    </row>
    <row r="47" spans="1:5" ht="27" customHeight="1">
      <c r="A47" s="137"/>
      <c r="B47" s="139" t="s">
        <v>145</v>
      </c>
      <c r="C47" s="137">
        <v>34</v>
      </c>
      <c r="D47" s="179"/>
      <c r="E47" s="179"/>
    </row>
    <row r="48" spans="1:5" ht="27" customHeight="1">
      <c r="A48" s="137">
        <v>90</v>
      </c>
      <c r="B48" s="140" t="s">
        <v>146</v>
      </c>
      <c r="C48" s="137">
        <v>35</v>
      </c>
      <c r="D48" s="176">
        <v>301177620</v>
      </c>
      <c r="E48" s="176">
        <v>301177620</v>
      </c>
    </row>
    <row r="49" spans="1:5" ht="21" customHeight="1">
      <c r="A49" s="137">
        <v>91</v>
      </c>
      <c r="B49" s="140" t="s">
        <v>147</v>
      </c>
      <c r="C49" s="137">
        <v>36</v>
      </c>
      <c r="D49" s="176"/>
      <c r="E49" s="176"/>
    </row>
    <row r="50" spans="1:5" ht="21.75" customHeight="1">
      <c r="A50" s="137">
        <v>92</v>
      </c>
      <c r="B50" s="140" t="s">
        <v>148</v>
      </c>
      <c r="C50" s="137">
        <v>37</v>
      </c>
      <c r="D50" s="176"/>
      <c r="E50" s="176"/>
    </row>
    <row r="51" spans="1:5" ht="21" customHeight="1">
      <c r="A51" s="137">
        <v>93</v>
      </c>
      <c r="B51" s="140" t="s">
        <v>149</v>
      </c>
      <c r="C51" s="137">
        <v>38</v>
      </c>
      <c r="D51" s="176">
        <v>15058881</v>
      </c>
      <c r="E51" s="176">
        <v>15058881</v>
      </c>
    </row>
    <row r="52" spans="1:5" ht="27" customHeight="1">
      <c r="A52" s="137">
        <v>96</v>
      </c>
      <c r="B52" s="140" t="s">
        <v>98</v>
      </c>
      <c r="C52" s="137">
        <v>39</v>
      </c>
      <c r="D52" s="176">
        <f>-93879946.5-41214063.72</f>
        <v>-135094010.22</v>
      </c>
      <c r="E52" s="176">
        <f>-76139411.69-34362464.58+0.15</f>
        <v>-110501876.11999999</v>
      </c>
    </row>
    <row r="53" spans="1:5" ht="27" customHeight="1">
      <c r="A53" s="137">
        <v>97</v>
      </c>
      <c r="B53" s="140" t="s">
        <v>29</v>
      </c>
      <c r="C53" s="137">
        <v>40</v>
      </c>
      <c r="D53" s="176"/>
      <c r="E53" s="176"/>
    </row>
    <row r="54" spans="1:5" ht="27" customHeight="1">
      <c r="A54" s="137">
        <v>95</v>
      </c>
      <c r="B54" s="140" t="s">
        <v>25</v>
      </c>
      <c r="C54" s="137">
        <v>41</v>
      </c>
      <c r="D54" s="176">
        <f>22668.65+8713813.75</f>
        <v>8736482.4</v>
      </c>
      <c r="E54" s="176">
        <f>8713813.75+22668.65-33411446.84</f>
        <v>-24674964.439999998</v>
      </c>
    </row>
    <row r="55" spans="1:5" ht="27" customHeight="1">
      <c r="A55" s="137">
        <v>94</v>
      </c>
      <c r="B55" s="140" t="s">
        <v>150</v>
      </c>
      <c r="C55" s="137">
        <v>42</v>
      </c>
      <c r="D55" s="176">
        <v>-33411446.84</v>
      </c>
      <c r="E55" s="176">
        <f>+'[1]ISD'!F27</f>
        <v>-1541925.3999999966</v>
      </c>
    </row>
    <row r="56" spans="1:5" ht="30" customHeight="1">
      <c r="A56" s="142"/>
      <c r="B56" s="138" t="s">
        <v>212</v>
      </c>
      <c r="C56" s="137">
        <v>43</v>
      </c>
      <c r="D56" s="178">
        <f>+SUM(D48:D55)</f>
        <v>156467526.34</v>
      </c>
      <c r="E56" s="178">
        <f>+SUM(E48:E55)</f>
        <v>179517735.04</v>
      </c>
    </row>
    <row r="57" spans="1:5" ht="27" customHeight="1">
      <c r="A57" s="137" t="s">
        <v>57</v>
      </c>
      <c r="B57" s="139" t="s">
        <v>35</v>
      </c>
      <c r="C57" s="137">
        <v>44</v>
      </c>
      <c r="D57" s="181"/>
      <c r="E57" s="181"/>
    </row>
    <row r="58" ht="21" customHeight="1">
      <c r="A58" s="132"/>
    </row>
    <row r="59" ht="21" customHeight="1">
      <c r="A59" s="132"/>
    </row>
    <row r="60" ht="21" customHeight="1">
      <c r="A60" s="132"/>
    </row>
    <row r="61" ht="21" customHeight="1">
      <c r="A61" s="132"/>
    </row>
    <row r="62" ht="21" customHeight="1">
      <c r="A62" s="132"/>
    </row>
    <row r="63" ht="21" customHeight="1">
      <c r="A63" s="132"/>
    </row>
    <row r="64" ht="21" customHeight="1">
      <c r="A64" s="132"/>
    </row>
    <row r="65" spans="1:5" ht="21" customHeight="1">
      <c r="A65" s="143"/>
      <c r="B65" s="141"/>
      <c r="C65" s="143"/>
      <c r="D65" s="163"/>
      <c r="E65" s="163"/>
    </row>
    <row r="66" spans="1:5" ht="21" customHeight="1">
      <c r="A66" s="143"/>
      <c r="B66" s="141"/>
      <c r="C66" s="143"/>
      <c r="D66" s="163"/>
      <c r="E66" s="163"/>
    </row>
    <row r="67" spans="1:5" ht="21" customHeight="1">
      <c r="A67" s="143"/>
      <c r="B67" s="141"/>
      <c r="C67" s="143"/>
      <c r="D67" s="163"/>
      <c r="E67" s="163"/>
    </row>
    <row r="68" spans="1:5" ht="21" customHeight="1">
      <c r="A68" s="143"/>
      <c r="B68" s="141"/>
      <c r="C68" s="143"/>
      <c r="D68" s="163"/>
      <c r="E68" s="163"/>
    </row>
    <row r="69" spans="1:5" ht="21" customHeight="1">
      <c r="A69" s="143"/>
      <c r="B69" s="141"/>
      <c r="C69" s="143"/>
      <c r="D69" s="163"/>
      <c r="E69" s="163"/>
    </row>
  </sheetData>
  <sheetProtection/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85" workbookViewId="0" topLeftCell="B1">
      <selection activeCell="O27" sqref="O27"/>
    </sheetView>
  </sheetViews>
  <sheetFormatPr defaultColWidth="9.140625" defaultRowHeight="12.75"/>
  <cols>
    <col min="1" max="1" width="25.140625" style="136" customWidth="1"/>
    <col min="2" max="2" width="58.421875" style="136" customWidth="1"/>
    <col min="3" max="3" width="9.421875" style="130" customWidth="1"/>
    <col min="4" max="5" width="16.28125" style="130" customWidth="1"/>
    <col min="6" max="6" width="12.140625" style="136" customWidth="1"/>
    <col min="7" max="7" width="10.7109375" style="135" customWidth="1"/>
    <col min="8" max="16384" width="9.140625" style="136" customWidth="1"/>
  </cols>
  <sheetData>
    <row r="1" spans="1:7" s="130" customFormat="1" ht="15.75" customHeight="1">
      <c r="A1" s="144"/>
      <c r="B1" s="144"/>
      <c r="C1" s="145"/>
      <c r="D1" s="145"/>
      <c r="E1" s="145"/>
      <c r="F1" s="144"/>
      <c r="G1" s="146" t="s">
        <v>58</v>
      </c>
    </row>
    <row r="2" spans="1:7" s="130" customFormat="1" ht="24" customHeight="1">
      <c r="A2" s="215" t="s">
        <v>59</v>
      </c>
      <c r="B2" s="215"/>
      <c r="C2" s="215"/>
      <c r="D2" s="215"/>
      <c r="E2" s="215"/>
      <c r="F2" s="215"/>
      <c r="G2" s="215"/>
    </row>
    <row r="3" spans="1:7" s="130" customFormat="1" ht="21" customHeight="1">
      <c r="A3" s="216" t="s">
        <v>289</v>
      </c>
      <c r="B3" s="216"/>
      <c r="C3" s="216"/>
      <c r="D3" s="216"/>
      <c r="E3" s="216"/>
      <c r="F3" s="216"/>
      <c r="G3" s="216"/>
    </row>
    <row r="4" spans="1:7" s="130" customFormat="1" ht="21" customHeight="1">
      <c r="A4" s="216" t="s">
        <v>290</v>
      </c>
      <c r="B4" s="216"/>
      <c r="C4" s="216"/>
      <c r="D4" s="216"/>
      <c r="E4" s="216"/>
      <c r="F4" s="216"/>
      <c r="G4" s="216"/>
    </row>
    <row r="5" spans="1:7" s="130" customFormat="1" ht="21" customHeight="1">
      <c r="A5" s="216" t="str">
        <f>+IFP!A6</f>
        <v>Izvještajno razdoblje: 01.01.-30.06.2011.</v>
      </c>
      <c r="B5" s="216"/>
      <c r="C5" s="216"/>
      <c r="D5" s="216"/>
      <c r="E5" s="216"/>
      <c r="F5" s="216"/>
      <c r="G5" s="216"/>
    </row>
    <row r="6" spans="1:7" s="130" customFormat="1" ht="19.5" customHeight="1">
      <c r="A6" s="144"/>
      <c r="B6" s="144"/>
      <c r="C6" s="145"/>
      <c r="D6" s="145"/>
      <c r="E6" s="145"/>
      <c r="F6" s="144"/>
      <c r="G6" s="156" t="s">
        <v>273</v>
      </c>
    </row>
    <row r="7" spans="1:7" ht="37.5" customHeight="1">
      <c r="A7" s="217" t="s">
        <v>0</v>
      </c>
      <c r="B7" s="217" t="s">
        <v>22</v>
      </c>
      <c r="C7" s="217" t="s">
        <v>53</v>
      </c>
      <c r="D7" s="217" t="s">
        <v>60</v>
      </c>
      <c r="E7" s="217"/>
      <c r="F7" s="217" t="s">
        <v>63</v>
      </c>
      <c r="G7" s="217"/>
    </row>
    <row r="8" spans="1:7" ht="28.5" customHeight="1">
      <c r="A8" s="217"/>
      <c r="B8" s="217"/>
      <c r="C8" s="217"/>
      <c r="D8" s="7" t="s">
        <v>152</v>
      </c>
      <c r="E8" s="7" t="s">
        <v>153</v>
      </c>
      <c r="F8" s="7" t="s">
        <v>152</v>
      </c>
      <c r="G8" s="7" t="s">
        <v>153</v>
      </c>
    </row>
    <row r="9" spans="1:7" ht="24.75" customHeight="1">
      <c r="A9" s="7"/>
      <c r="B9" s="138" t="s">
        <v>3</v>
      </c>
      <c r="C9" s="7">
        <v>45</v>
      </c>
      <c r="D9" s="182"/>
      <c r="E9" s="182"/>
      <c r="F9" s="183"/>
      <c r="G9" s="183"/>
    </row>
    <row r="10" spans="1:7" ht="24" customHeight="1">
      <c r="A10" s="7">
        <v>73</v>
      </c>
      <c r="B10" s="8" t="s">
        <v>154</v>
      </c>
      <c r="C10" s="7">
        <v>46</v>
      </c>
      <c r="D10" s="182">
        <f>4079317.52+2643951.95+184172.97</f>
        <v>6907442.44</v>
      </c>
      <c r="E10" s="182">
        <f>6907442-5523388</f>
        <v>1384054</v>
      </c>
      <c r="F10" s="183">
        <f>13249987.76+189596.15+6.75</f>
        <v>13439590.66</v>
      </c>
      <c r="G10" s="183">
        <f>13439591-12023250.89</f>
        <v>1416340.1099999994</v>
      </c>
    </row>
    <row r="11" spans="1:7" ht="24" customHeight="1">
      <c r="A11" s="7">
        <v>70</v>
      </c>
      <c r="B11" s="8" t="s">
        <v>61</v>
      </c>
      <c r="C11" s="7">
        <v>47</v>
      </c>
      <c r="D11" s="182">
        <f>37381.55+41148.53+384407.51-410.79</f>
        <v>462526.80000000005</v>
      </c>
      <c r="E11" s="182">
        <f>462938-224146</f>
        <v>238792</v>
      </c>
      <c r="F11" s="183">
        <f>10867.7+5038.95+259069.66+1090.61</f>
        <v>276066.92</v>
      </c>
      <c r="G11" s="183">
        <f>274976-(5007.33+5038.95)+1090.61</f>
        <v>266020.32999999996</v>
      </c>
    </row>
    <row r="12" spans="1:7" ht="33.75" customHeight="1">
      <c r="A12" s="7" t="s">
        <v>155</v>
      </c>
      <c r="B12" s="8" t="s">
        <v>30</v>
      </c>
      <c r="C12" s="7">
        <v>48</v>
      </c>
      <c r="D12" s="182">
        <f>60001.69+32521.36</f>
        <v>92523.05</v>
      </c>
      <c r="E12" s="182">
        <f>92523-14578</f>
        <v>77945</v>
      </c>
      <c r="F12" s="183">
        <v>37794.99</v>
      </c>
      <c r="G12" s="183">
        <f>37795-19844.25</f>
        <v>17950.75</v>
      </c>
    </row>
    <row r="13" spans="1:7" ht="24" customHeight="1">
      <c r="A13" s="7">
        <v>74</v>
      </c>
      <c r="B13" s="8" t="s">
        <v>156</v>
      </c>
      <c r="C13" s="7">
        <v>49</v>
      </c>
      <c r="D13" s="182">
        <f>1157700+177536+27268</f>
        <v>1362504</v>
      </c>
      <c r="E13" s="182">
        <v>1362504</v>
      </c>
      <c r="F13" s="183">
        <f>99392.92+271600+177361</f>
        <v>548353.9199999999</v>
      </c>
      <c r="G13" s="183">
        <f>548354</f>
        <v>548354</v>
      </c>
    </row>
    <row r="14" spans="1:7" ht="24" customHeight="1">
      <c r="A14" s="7">
        <v>75</v>
      </c>
      <c r="B14" s="8" t="s">
        <v>4</v>
      </c>
      <c r="C14" s="7">
        <v>50</v>
      </c>
      <c r="D14" s="182"/>
      <c r="E14" s="182"/>
      <c r="F14" s="183"/>
      <c r="G14" s="183"/>
    </row>
    <row r="15" spans="1:7" ht="31.5" customHeight="1">
      <c r="A15" s="10"/>
      <c r="B15" s="138" t="s">
        <v>213</v>
      </c>
      <c r="C15" s="7">
        <v>51</v>
      </c>
      <c r="D15" s="184">
        <f>+D10+D11+D12+D13+D14</f>
        <v>8824996.29</v>
      </c>
      <c r="E15" s="184">
        <f>+E10+E11+E12+E13+E14</f>
        <v>3063295</v>
      </c>
      <c r="F15" s="185">
        <f>+F10+F11+F12+F13+F14</f>
        <v>14301806.49</v>
      </c>
      <c r="G15" s="185">
        <f>+G10+G11+G12+G13+G14</f>
        <v>2248665.1899999995</v>
      </c>
    </row>
    <row r="16" spans="1:7" ht="24" customHeight="1">
      <c r="A16" s="7"/>
      <c r="B16" s="138" t="s">
        <v>5</v>
      </c>
      <c r="C16" s="7">
        <v>52</v>
      </c>
      <c r="D16" s="182"/>
      <c r="E16" s="182"/>
      <c r="F16" s="183"/>
      <c r="G16" s="183"/>
    </row>
    <row r="17" spans="1:7" ht="24" customHeight="1">
      <c r="A17" s="7">
        <v>63</v>
      </c>
      <c r="B17" s="8" t="s">
        <v>157</v>
      </c>
      <c r="C17" s="7">
        <v>53</v>
      </c>
      <c r="D17" s="9">
        <f>34576505.97+1976509.74</f>
        <v>36553015.71</v>
      </c>
      <c r="E17" s="9">
        <f>36553016-5303194</f>
        <v>31249822</v>
      </c>
      <c r="F17" s="186">
        <f>4985855.39+6851599.13</f>
        <v>11837454.52</v>
      </c>
      <c r="G17" s="186">
        <f>11837455-(5857620.14+1038052.2)</f>
        <v>4941782.66</v>
      </c>
    </row>
    <row r="18" spans="1:7" ht="36" customHeight="1">
      <c r="A18" s="7" t="s">
        <v>128</v>
      </c>
      <c r="B18" s="8" t="s">
        <v>31</v>
      </c>
      <c r="C18" s="7">
        <v>54</v>
      </c>
      <c r="D18" s="182">
        <v>200671.81</v>
      </c>
      <c r="E18" s="182">
        <f>200671.81-54525</f>
        <v>146146.81</v>
      </c>
      <c r="F18" s="183">
        <v>36220.04</v>
      </c>
      <c r="G18" s="183">
        <f>36220-15009.9</f>
        <v>21210.1</v>
      </c>
    </row>
    <row r="19" spans="1:7" ht="24" customHeight="1">
      <c r="A19" s="7">
        <v>61</v>
      </c>
      <c r="B19" s="8" t="s">
        <v>129</v>
      </c>
      <c r="C19" s="7">
        <v>55</v>
      </c>
      <c r="D19" s="182">
        <f>1760339.65+584900.48+463790.61+444681.07</f>
        <v>3253711.8099999996</v>
      </c>
      <c r="E19" s="182">
        <f>2809031-1760339.65</f>
        <v>1048691.35</v>
      </c>
      <c r="F19" s="183">
        <f>1401656.65+481129.5+529220.06+530220.53</f>
        <v>2942226.74</v>
      </c>
      <c r="G19" s="183">
        <f>2412006-(936643.57+465013.08)+530220.53</f>
        <v>1540569.8800000001</v>
      </c>
    </row>
    <row r="20" spans="1:7" ht="24" customHeight="1">
      <c r="A20" s="7">
        <v>67</v>
      </c>
      <c r="B20" s="8" t="s">
        <v>42</v>
      </c>
      <c r="C20" s="7">
        <v>56</v>
      </c>
      <c r="D20" s="182">
        <f>2531.19</f>
        <v>2531.19</v>
      </c>
      <c r="E20" s="182">
        <f>2531.19-28.05</f>
        <v>2503.14</v>
      </c>
      <c r="F20" s="183">
        <v>155.37</v>
      </c>
      <c r="G20" s="183">
        <f>155</f>
        <v>155</v>
      </c>
    </row>
    <row r="21" spans="1:7" ht="24" customHeight="1">
      <c r="A21" s="7">
        <v>65</v>
      </c>
      <c r="B21" s="8" t="s">
        <v>43</v>
      </c>
      <c r="C21" s="7">
        <v>57</v>
      </c>
      <c r="D21" s="182">
        <f>427000+99825.35+12705.17</f>
        <v>539530.52</v>
      </c>
      <c r="E21" s="182">
        <f>526825-59117.1</f>
        <v>467707.9</v>
      </c>
      <c r="F21" s="183">
        <f>61244.41+15120.57+1184.87+955.68+15149.16</f>
        <v>93654.69</v>
      </c>
      <c r="G21" s="183">
        <f>77550-(32293.74+13286.09)+15149.16</f>
        <v>47119.33</v>
      </c>
    </row>
    <row r="22" spans="1:7" ht="24" customHeight="1">
      <c r="A22" s="7">
        <v>66</v>
      </c>
      <c r="B22" s="8" t="s">
        <v>21</v>
      </c>
      <c r="C22" s="7">
        <v>58</v>
      </c>
      <c r="D22" s="182">
        <f>66649.41+17222.75</f>
        <v>83872.16</v>
      </c>
      <c r="E22" s="182">
        <f>83872-40731</f>
        <v>43141</v>
      </c>
      <c r="F22" s="183">
        <v>135658.31</v>
      </c>
      <c r="G22" s="183">
        <f>135658-96786.63</f>
        <v>38871.369999999995</v>
      </c>
    </row>
    <row r="23" spans="1:7" ht="24" customHeight="1">
      <c r="A23" s="7">
        <v>64</v>
      </c>
      <c r="B23" s="8" t="s">
        <v>32</v>
      </c>
      <c r="C23" s="7">
        <v>59</v>
      </c>
      <c r="D23" s="182"/>
      <c r="E23" s="182"/>
      <c r="F23" s="183"/>
      <c r="G23" s="183"/>
    </row>
    <row r="24" spans="1:7" ht="24" customHeight="1">
      <c r="A24" s="7">
        <v>69</v>
      </c>
      <c r="B24" s="8" t="s">
        <v>158</v>
      </c>
      <c r="C24" s="7">
        <v>60</v>
      </c>
      <c r="D24" s="182">
        <f>40719888.23-40145207</f>
        <v>574681.2299999967</v>
      </c>
      <c r="E24" s="182">
        <f>574681-137440</f>
        <v>437241</v>
      </c>
      <c r="F24" s="183">
        <f>15297406.52-14499044.3</f>
        <v>798362.2199999988</v>
      </c>
      <c r="G24" s="183">
        <f>798362-(8358516.3-7976406.18)</f>
        <v>416251.8799999999</v>
      </c>
    </row>
    <row r="25" spans="1:7" ht="37.5" customHeight="1">
      <c r="A25" s="10"/>
      <c r="B25" s="138" t="s">
        <v>214</v>
      </c>
      <c r="C25" s="7">
        <v>61</v>
      </c>
      <c r="D25" s="184">
        <f>+D17+D18+D19+D20+D21+D22+D23+D24</f>
        <v>41208014.43</v>
      </c>
      <c r="E25" s="184">
        <f>+E17+E18+E19+E20+E21+E22+E23+E24</f>
        <v>33395253.2</v>
      </c>
      <c r="F25" s="185">
        <f>+F17+F18+F19+F20+F21+F22+F23+F24</f>
        <v>15843731.889999997</v>
      </c>
      <c r="G25" s="185">
        <f>+G17+G18+G19+G20+G21+G22+G23+G24</f>
        <v>7005960.22</v>
      </c>
    </row>
    <row r="26" spans="1:7" ht="9" customHeight="1">
      <c r="A26" s="7"/>
      <c r="B26" s="8"/>
      <c r="C26" s="7"/>
      <c r="D26" s="9"/>
      <c r="E26" s="9"/>
      <c r="F26" s="186"/>
      <c r="G26" s="186"/>
    </row>
    <row r="27" spans="1:7" ht="39.75" customHeight="1">
      <c r="A27" s="10"/>
      <c r="B27" s="138" t="s">
        <v>215</v>
      </c>
      <c r="C27" s="7">
        <v>62</v>
      </c>
      <c r="D27" s="184">
        <f>+D15-D25</f>
        <v>-32383018.14</v>
      </c>
      <c r="E27" s="184">
        <f>+E15-E25</f>
        <v>-30331958.2</v>
      </c>
      <c r="F27" s="185">
        <f>+F15-F25</f>
        <v>-1541925.3999999966</v>
      </c>
      <c r="G27" s="185">
        <f>+G15-G25</f>
        <v>-4757295.03</v>
      </c>
    </row>
    <row r="28" spans="1:7" ht="38.25" customHeight="1">
      <c r="A28" s="7"/>
      <c r="B28" s="138" t="s">
        <v>159</v>
      </c>
      <c r="C28" s="7">
        <v>63</v>
      </c>
      <c r="D28" s="182"/>
      <c r="E28" s="182"/>
      <c r="F28" s="183"/>
      <c r="G28" s="183"/>
    </row>
    <row r="29" spans="1:7" ht="32.25" customHeight="1">
      <c r="A29" s="7" t="s">
        <v>165</v>
      </c>
      <c r="B29" s="8" t="s">
        <v>160</v>
      </c>
      <c r="C29" s="7">
        <v>64</v>
      </c>
      <c r="D29" s="182"/>
      <c r="E29" s="182"/>
      <c r="F29" s="183"/>
      <c r="G29" s="183"/>
    </row>
    <row r="30" spans="1:7" ht="24" customHeight="1">
      <c r="A30" s="7" t="s">
        <v>161</v>
      </c>
      <c r="B30" s="8" t="s">
        <v>62</v>
      </c>
      <c r="C30" s="7">
        <v>65</v>
      </c>
      <c r="D30" s="182"/>
      <c r="E30" s="182"/>
      <c r="F30" s="183"/>
      <c r="G30" s="183"/>
    </row>
    <row r="31" spans="1:7" ht="31.5" customHeight="1">
      <c r="A31" s="7" t="s">
        <v>166</v>
      </c>
      <c r="B31" s="8" t="s">
        <v>162</v>
      </c>
      <c r="C31" s="7">
        <v>66</v>
      </c>
      <c r="D31" s="182"/>
      <c r="E31" s="182"/>
      <c r="F31" s="183"/>
      <c r="G31" s="183"/>
    </row>
    <row r="32" spans="1:7" ht="50.25" customHeight="1">
      <c r="A32" s="10"/>
      <c r="B32" s="138" t="s">
        <v>216</v>
      </c>
      <c r="C32" s="7">
        <v>67</v>
      </c>
      <c r="D32" s="187">
        <f>+D29+D30+D31</f>
        <v>0</v>
      </c>
      <c r="E32" s="187">
        <f>+E29+E30+E31</f>
        <v>0</v>
      </c>
      <c r="F32" s="188">
        <f>+F29+F30+F31</f>
        <v>0</v>
      </c>
      <c r="G32" s="188">
        <f>+G29+G30+G31</f>
        <v>0</v>
      </c>
    </row>
    <row r="33" spans="1:7" ht="10.5" customHeight="1">
      <c r="A33" s="7"/>
      <c r="B33" s="8"/>
      <c r="C33" s="7"/>
      <c r="D33" s="9"/>
      <c r="E33" s="9"/>
      <c r="F33" s="186"/>
      <c r="G33" s="186"/>
    </row>
    <row r="34" spans="1:7" ht="33" customHeight="1">
      <c r="A34" s="10"/>
      <c r="B34" s="138" t="s">
        <v>220</v>
      </c>
      <c r="C34" s="7">
        <v>68</v>
      </c>
      <c r="D34" s="187">
        <f>+D27+D32</f>
        <v>-32383018.14</v>
      </c>
      <c r="E34" s="187">
        <f>+E27+E32</f>
        <v>-30331958.2</v>
      </c>
      <c r="F34" s="188">
        <f>+F27+F32</f>
        <v>-1541925.3999999966</v>
      </c>
      <c r="G34" s="188">
        <f>+G27+G32</f>
        <v>-4757295.03</v>
      </c>
    </row>
    <row r="35" spans="1:7" ht="24" customHeight="1">
      <c r="A35" s="10"/>
      <c r="B35" s="138" t="s">
        <v>163</v>
      </c>
      <c r="C35" s="7">
        <v>69</v>
      </c>
      <c r="D35" s="189"/>
      <c r="E35" s="189"/>
      <c r="F35" s="189"/>
      <c r="G35" s="189"/>
    </row>
    <row r="36" spans="1:7" ht="33" customHeight="1">
      <c r="A36" s="10"/>
      <c r="B36" s="138" t="s">
        <v>217</v>
      </c>
      <c r="C36" s="7">
        <v>70</v>
      </c>
      <c r="D36" s="190">
        <f>+D34-D35</f>
        <v>-32383018.14</v>
      </c>
      <c r="E36" s="190">
        <f>+E34-E35</f>
        <v>-30331958.2</v>
      </c>
      <c r="F36" s="190">
        <f>+F34-F35</f>
        <v>-1541925.3999999966</v>
      </c>
      <c r="G36" s="190">
        <f>+G34-G35</f>
        <v>-4757295.03</v>
      </c>
    </row>
    <row r="37" spans="1:7" ht="33.75" customHeight="1">
      <c r="A37" s="10"/>
      <c r="B37" s="138" t="s">
        <v>218</v>
      </c>
      <c r="C37" s="7">
        <v>71</v>
      </c>
      <c r="D37" s="189">
        <f>+D38+D39</f>
        <v>-140968111</v>
      </c>
      <c r="E37" s="189">
        <f>+E38+E39</f>
        <v>16745616</v>
      </c>
      <c r="F37" s="189">
        <f>+F38+F39</f>
        <v>24592134.10000001</v>
      </c>
      <c r="G37" s="189">
        <f>SUM(F37)+2997563</f>
        <v>27589697.10000001</v>
      </c>
    </row>
    <row r="38" spans="1:7" ht="30" customHeight="1">
      <c r="A38" s="10"/>
      <c r="B38" s="8" t="s">
        <v>64</v>
      </c>
      <c r="C38" s="7">
        <v>72</v>
      </c>
      <c r="D38" s="189">
        <v>-140968111</v>
      </c>
      <c r="E38" s="189">
        <f>D38-(-157713727)</f>
        <v>16745616</v>
      </c>
      <c r="F38" s="189">
        <f>+'[1]IFP'!E52-+'[1]IFP'!D52</f>
        <v>24592134.10000001</v>
      </c>
      <c r="G38" s="189">
        <f>SUM(F38)+2997563</f>
        <v>27589697.10000001</v>
      </c>
    </row>
    <row r="39" spans="1:7" ht="24" customHeight="1">
      <c r="A39" s="10"/>
      <c r="B39" s="8" t="s">
        <v>164</v>
      </c>
      <c r="C39" s="7">
        <v>73</v>
      </c>
      <c r="D39" s="189"/>
      <c r="E39" s="189"/>
      <c r="F39" s="189"/>
      <c r="G39" s="189"/>
    </row>
    <row r="40" spans="1:7" ht="36" customHeight="1">
      <c r="A40" s="10"/>
      <c r="B40" s="138" t="s">
        <v>219</v>
      </c>
      <c r="C40" s="7">
        <v>74</v>
      </c>
      <c r="D40" s="190">
        <f>+D36+D37</f>
        <v>-173351129.14</v>
      </c>
      <c r="E40" s="190">
        <f>+E36+E37</f>
        <v>-13586342.2</v>
      </c>
      <c r="F40" s="190">
        <f>+F36+F37</f>
        <v>23050208.70000001</v>
      </c>
      <c r="G40" s="190">
        <f>+G36+G37</f>
        <v>22832402.070000008</v>
      </c>
    </row>
    <row r="41" spans="1:7" ht="24" customHeight="1">
      <c r="A41" s="10"/>
      <c r="B41" s="138" t="s">
        <v>65</v>
      </c>
      <c r="C41" s="7">
        <v>75</v>
      </c>
      <c r="D41" s="189"/>
      <c r="E41" s="189"/>
      <c r="F41" s="189"/>
      <c r="G41" s="189"/>
    </row>
    <row r="42" spans="1:7" ht="24" customHeight="1">
      <c r="A42" s="141"/>
      <c r="B42" s="141"/>
      <c r="C42" s="143"/>
      <c r="D42" s="191"/>
      <c r="E42" s="191"/>
      <c r="F42" s="192"/>
      <c r="G42" s="192"/>
    </row>
    <row r="43" spans="1:7" ht="24" customHeight="1">
      <c r="A43" s="141"/>
      <c r="B43" s="141"/>
      <c r="C43" s="143"/>
      <c r="D43" s="143"/>
      <c r="E43" s="143"/>
      <c r="F43" s="147"/>
      <c r="G43" s="147"/>
    </row>
    <row r="44" spans="1:7" ht="24" customHeight="1">
      <c r="A44" s="141"/>
      <c r="B44" s="141"/>
      <c r="C44" s="143"/>
      <c r="D44" s="143"/>
      <c r="E44" s="143"/>
      <c r="F44" s="147"/>
      <c r="G44" s="147"/>
    </row>
    <row r="45" spans="1:7" ht="24" customHeight="1">
      <c r="A45" s="141"/>
      <c r="B45" s="141"/>
      <c r="C45" s="143"/>
      <c r="D45" s="143"/>
      <c r="E45" s="143"/>
      <c r="F45" s="147"/>
      <c r="G45" s="147"/>
    </row>
    <row r="46" spans="1:7" ht="24" customHeight="1">
      <c r="A46" s="141"/>
      <c r="B46" s="141"/>
      <c r="C46" s="143"/>
      <c r="D46" s="143"/>
      <c r="E46" s="143"/>
      <c r="F46" s="147"/>
      <c r="G46" s="147"/>
    </row>
    <row r="47" spans="1:7" ht="24" customHeight="1">
      <c r="A47" s="141"/>
      <c r="B47" s="141"/>
      <c r="C47" s="143"/>
      <c r="D47" s="143"/>
      <c r="E47" s="143"/>
      <c r="F47" s="147"/>
      <c r="G47" s="147"/>
    </row>
    <row r="48" spans="1:7" ht="30.75" customHeight="1">
      <c r="A48" s="143"/>
      <c r="B48" s="144"/>
      <c r="C48" s="143"/>
      <c r="D48" s="143"/>
      <c r="E48" s="143"/>
      <c r="F48" s="144"/>
      <c r="G48" s="144"/>
    </row>
    <row r="50" ht="12.75">
      <c r="F50" s="135"/>
    </row>
    <row r="52" ht="12.75">
      <c r="F52" s="135"/>
    </row>
    <row r="54" ht="12.75">
      <c r="F54" s="135"/>
    </row>
    <row r="55" ht="12.75">
      <c r="F55" s="135"/>
    </row>
    <row r="56" ht="12.75">
      <c r="F56" s="135"/>
    </row>
    <row r="57" ht="12.75">
      <c r="F57" s="135"/>
    </row>
    <row r="58" ht="12.75">
      <c r="F58" s="135"/>
    </row>
    <row r="59" ht="12.75">
      <c r="F59" s="135"/>
    </row>
    <row r="61" ht="12.75">
      <c r="F61" s="135"/>
    </row>
  </sheetData>
  <sheetProtection/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 topLeftCell="A1">
      <selection activeCell="H58" sqref="H58"/>
    </sheetView>
  </sheetViews>
  <sheetFormatPr defaultColWidth="9.140625" defaultRowHeight="12.75"/>
  <cols>
    <col min="1" max="1" width="28.00390625" style="136" customWidth="1"/>
    <col min="2" max="2" width="10.7109375" style="130" customWidth="1"/>
    <col min="3" max="3" width="16.140625" style="130" customWidth="1"/>
    <col min="4" max="4" width="13.421875" style="136" customWidth="1"/>
    <col min="5" max="5" width="28.421875" style="135" customWidth="1"/>
    <col min="6" max="6" width="12.140625" style="136" customWidth="1"/>
    <col min="7" max="7" width="10.7109375" style="136" customWidth="1"/>
    <col min="8" max="16384" width="9.140625" style="136" customWidth="1"/>
  </cols>
  <sheetData>
    <row r="1" spans="1:4" s="130" customFormat="1" ht="15.75" customHeight="1">
      <c r="A1" s="144"/>
      <c r="B1" s="145"/>
      <c r="C1" s="145"/>
      <c r="D1" s="133" t="s">
        <v>66</v>
      </c>
    </row>
    <row r="2" spans="1:4" s="130" customFormat="1" ht="24" customHeight="1">
      <c r="A2" s="215" t="s">
        <v>67</v>
      </c>
      <c r="B2" s="215"/>
      <c r="C2" s="215"/>
      <c r="D2" s="215"/>
    </row>
    <row r="3" spans="1:4" s="130" customFormat="1" ht="24" customHeight="1">
      <c r="A3" s="216" t="s">
        <v>46</v>
      </c>
      <c r="B3" s="216"/>
      <c r="C3" s="216"/>
      <c r="D3" s="216"/>
    </row>
    <row r="4" spans="1:4" s="130" customFormat="1" ht="24" customHeight="1">
      <c r="A4" s="216" t="s">
        <v>47</v>
      </c>
      <c r="B4" s="216"/>
      <c r="C4" s="216"/>
      <c r="D4" s="216"/>
    </row>
    <row r="5" spans="1:4" s="130" customFormat="1" ht="24" customHeight="1">
      <c r="A5" s="216" t="s">
        <v>48</v>
      </c>
      <c r="B5" s="216"/>
      <c r="C5" s="216"/>
      <c r="D5" s="216"/>
    </row>
    <row r="6" spans="1:4" s="130" customFormat="1" ht="18.75" customHeight="1">
      <c r="A6" s="144"/>
      <c r="B6" s="145"/>
      <c r="C6" s="145"/>
      <c r="D6" s="156" t="s">
        <v>273</v>
      </c>
    </row>
    <row r="7" spans="1:5" ht="45.75" customHeight="1">
      <c r="A7" s="10" t="s">
        <v>22</v>
      </c>
      <c r="B7" s="10" t="s">
        <v>53</v>
      </c>
      <c r="C7" s="10" t="s">
        <v>60</v>
      </c>
      <c r="D7" s="10" t="s">
        <v>63</v>
      </c>
      <c r="E7" s="136"/>
    </row>
    <row r="8" spans="1:5" ht="37.5" customHeight="1">
      <c r="A8" s="138" t="s">
        <v>223</v>
      </c>
      <c r="B8" s="7">
        <v>76</v>
      </c>
      <c r="C8" s="138">
        <f>+SUM(C9:C28)</f>
        <v>0</v>
      </c>
      <c r="D8" s="138">
        <f>+SUM(D9:D28)</f>
        <v>0</v>
      </c>
      <c r="E8" s="136"/>
    </row>
    <row r="9" spans="1:5" ht="26.25" customHeight="1">
      <c r="A9" s="8" t="s">
        <v>167</v>
      </c>
      <c r="B9" s="7">
        <v>77</v>
      </c>
      <c r="C9" s="7"/>
      <c r="D9" s="7"/>
      <c r="E9" s="136"/>
    </row>
    <row r="10" spans="1:5" ht="26.25" customHeight="1">
      <c r="A10" s="8" t="s">
        <v>168</v>
      </c>
      <c r="B10" s="7">
        <v>78</v>
      </c>
      <c r="C10" s="7"/>
      <c r="D10" s="7"/>
      <c r="E10" s="136"/>
    </row>
    <row r="11" spans="1:5" ht="26.25" customHeight="1">
      <c r="A11" s="8" t="s">
        <v>68</v>
      </c>
      <c r="B11" s="7">
        <v>79</v>
      </c>
      <c r="C11" s="7"/>
      <c r="D11" s="7"/>
      <c r="E11" s="136"/>
    </row>
    <row r="12" spans="1:5" ht="26.25" customHeight="1">
      <c r="A12" s="8" t="s">
        <v>69</v>
      </c>
      <c r="B12" s="7">
        <v>80</v>
      </c>
      <c r="C12" s="7"/>
      <c r="D12" s="7"/>
      <c r="E12" s="136"/>
    </row>
    <row r="13" spans="1:5" ht="26.25" customHeight="1">
      <c r="A13" s="8" t="s">
        <v>169</v>
      </c>
      <c r="B13" s="7">
        <v>81</v>
      </c>
      <c r="C13" s="7"/>
      <c r="D13" s="7"/>
      <c r="E13" s="136"/>
    </row>
    <row r="14" spans="1:5" ht="26.25" customHeight="1">
      <c r="A14" s="8" t="s">
        <v>70</v>
      </c>
      <c r="B14" s="7">
        <v>82</v>
      </c>
      <c r="C14" s="7"/>
      <c r="D14" s="7"/>
      <c r="E14" s="136"/>
    </row>
    <row r="15" spans="1:5" ht="26.25" customHeight="1">
      <c r="A15" s="8" t="s">
        <v>89</v>
      </c>
      <c r="B15" s="7">
        <v>83</v>
      </c>
      <c r="C15" s="7"/>
      <c r="D15" s="7"/>
      <c r="E15" s="136"/>
    </row>
    <row r="16" spans="1:5" ht="26.25" customHeight="1">
      <c r="A16" s="8" t="s">
        <v>71</v>
      </c>
      <c r="B16" s="7">
        <v>84</v>
      </c>
      <c r="C16" s="7"/>
      <c r="D16" s="7"/>
      <c r="E16" s="136"/>
    </row>
    <row r="17" spans="1:5" ht="26.25" customHeight="1">
      <c r="A17" s="8" t="s">
        <v>72</v>
      </c>
      <c r="B17" s="7">
        <v>85</v>
      </c>
      <c r="C17" s="7"/>
      <c r="D17" s="7"/>
      <c r="E17" s="136"/>
    </row>
    <row r="18" spans="1:5" ht="26.25" customHeight="1">
      <c r="A18" s="8" t="s">
        <v>130</v>
      </c>
      <c r="B18" s="7">
        <v>86</v>
      </c>
      <c r="C18" s="7"/>
      <c r="D18" s="7"/>
      <c r="E18" s="136"/>
    </row>
    <row r="19" spans="1:5" ht="26.25" customHeight="1">
      <c r="A19" s="8" t="s">
        <v>131</v>
      </c>
      <c r="B19" s="7">
        <v>87</v>
      </c>
      <c r="C19" s="7"/>
      <c r="D19" s="7"/>
      <c r="E19" s="136"/>
    </row>
    <row r="20" spans="1:5" ht="26.25" customHeight="1">
      <c r="A20" s="8" t="s">
        <v>73</v>
      </c>
      <c r="B20" s="7">
        <v>88</v>
      </c>
      <c r="C20" s="7"/>
      <c r="D20" s="7"/>
      <c r="E20" s="136"/>
    </row>
    <row r="21" spans="1:5" ht="26.25" customHeight="1">
      <c r="A21" s="8" t="s">
        <v>170</v>
      </c>
      <c r="B21" s="7">
        <v>89</v>
      </c>
      <c r="C21" s="7"/>
      <c r="D21" s="7"/>
      <c r="E21" s="136"/>
    </row>
    <row r="22" spans="1:5" ht="26.25" customHeight="1">
      <c r="A22" s="8" t="s">
        <v>74</v>
      </c>
      <c r="B22" s="7">
        <v>90</v>
      </c>
      <c r="C22" s="7"/>
      <c r="D22" s="7"/>
      <c r="E22" s="136"/>
    </row>
    <row r="23" spans="1:5" ht="26.25" customHeight="1">
      <c r="A23" s="8" t="s">
        <v>75</v>
      </c>
      <c r="B23" s="7">
        <v>91</v>
      </c>
      <c r="C23" s="7"/>
      <c r="D23" s="7"/>
      <c r="E23" s="136"/>
    </row>
    <row r="24" spans="1:5" ht="26.25" customHeight="1">
      <c r="A24" s="8" t="s">
        <v>76</v>
      </c>
      <c r="B24" s="7">
        <v>92</v>
      </c>
      <c r="C24" s="7"/>
      <c r="D24" s="7"/>
      <c r="E24" s="136"/>
    </row>
    <row r="25" spans="1:5" ht="26.25" customHeight="1">
      <c r="A25" s="8" t="s">
        <v>77</v>
      </c>
      <c r="B25" s="7">
        <v>93</v>
      </c>
      <c r="C25" s="7"/>
      <c r="D25" s="7"/>
      <c r="E25" s="136"/>
    </row>
    <row r="26" spans="1:5" ht="26.25" customHeight="1">
      <c r="A26" s="8" t="s">
        <v>132</v>
      </c>
      <c r="B26" s="7">
        <v>94</v>
      </c>
      <c r="C26" s="7"/>
      <c r="D26" s="7"/>
      <c r="E26" s="136"/>
    </row>
    <row r="27" spans="1:5" ht="26.25" customHeight="1">
      <c r="A27" s="8" t="s">
        <v>78</v>
      </c>
      <c r="B27" s="7">
        <v>95</v>
      </c>
      <c r="C27" s="7"/>
      <c r="D27" s="7"/>
      <c r="E27" s="136"/>
    </row>
    <row r="28" spans="1:5" ht="26.25" customHeight="1">
      <c r="A28" s="8" t="s">
        <v>79</v>
      </c>
      <c r="B28" s="7">
        <v>96</v>
      </c>
      <c r="C28" s="8"/>
      <c r="D28" s="8"/>
      <c r="E28" s="136"/>
    </row>
    <row r="29" spans="1:5" ht="36.75" customHeight="1">
      <c r="A29" s="138" t="s">
        <v>224</v>
      </c>
      <c r="B29" s="7">
        <v>97</v>
      </c>
      <c r="C29" s="138">
        <f>+SUM(C30:C34)</f>
        <v>0</v>
      </c>
      <c r="D29" s="138">
        <f>+SUM(D30:D34)</f>
        <v>0</v>
      </c>
      <c r="E29" s="136"/>
    </row>
    <row r="30" spans="1:5" ht="28.5" customHeight="1">
      <c r="A30" s="148" t="s">
        <v>171</v>
      </c>
      <c r="B30" s="7">
        <v>98</v>
      </c>
      <c r="C30" s="149"/>
      <c r="D30" s="149"/>
      <c r="E30" s="136"/>
    </row>
    <row r="31" spans="1:5" ht="28.5" customHeight="1">
      <c r="A31" s="148" t="s">
        <v>172</v>
      </c>
      <c r="B31" s="7">
        <v>99</v>
      </c>
      <c r="C31" s="149"/>
      <c r="D31" s="149"/>
      <c r="E31" s="136"/>
    </row>
    <row r="32" spans="1:5" ht="28.5" customHeight="1">
      <c r="A32" s="8" t="s">
        <v>173</v>
      </c>
      <c r="B32" s="7">
        <v>100</v>
      </c>
      <c r="C32" s="149"/>
      <c r="D32" s="149"/>
      <c r="E32" s="136"/>
    </row>
    <row r="33" spans="1:5" ht="28.5" customHeight="1">
      <c r="A33" s="8" t="s">
        <v>80</v>
      </c>
      <c r="B33" s="7">
        <v>101</v>
      </c>
      <c r="C33" s="149"/>
      <c r="D33" s="149"/>
      <c r="E33" s="136"/>
    </row>
    <row r="34" spans="1:5" ht="28.5" customHeight="1">
      <c r="A34" s="8" t="s">
        <v>81</v>
      </c>
      <c r="B34" s="7">
        <v>102</v>
      </c>
      <c r="C34" s="149"/>
      <c r="D34" s="149"/>
      <c r="E34" s="136"/>
    </row>
    <row r="35" spans="1:5" ht="24" customHeight="1">
      <c r="A35" s="150" t="s">
        <v>82</v>
      </c>
      <c r="B35" s="7">
        <v>103</v>
      </c>
      <c r="C35" s="149"/>
      <c r="D35" s="149"/>
      <c r="E35" s="136"/>
    </row>
    <row r="36" spans="1:5" ht="31.5" customHeight="1">
      <c r="A36" s="138" t="s">
        <v>221</v>
      </c>
      <c r="B36" s="7">
        <v>104</v>
      </c>
      <c r="C36" s="151">
        <f>+C8+C29+C35</f>
        <v>0</v>
      </c>
      <c r="D36" s="151">
        <f>+D8+D29+D35</f>
        <v>0</v>
      </c>
      <c r="E36" s="136"/>
    </row>
    <row r="37" spans="1:5" ht="37.5" customHeight="1">
      <c r="A37" s="138" t="s">
        <v>83</v>
      </c>
      <c r="B37" s="7">
        <v>105</v>
      </c>
      <c r="C37" s="149"/>
      <c r="D37" s="149"/>
      <c r="E37" s="136"/>
    </row>
    <row r="38" spans="1:5" ht="35.25" customHeight="1">
      <c r="A38" s="138" t="s">
        <v>222</v>
      </c>
      <c r="B38" s="7">
        <v>106</v>
      </c>
      <c r="C38" s="151">
        <f>+C36+C37</f>
        <v>0</v>
      </c>
      <c r="D38" s="151">
        <f>+D36+D37</f>
        <v>0</v>
      </c>
      <c r="E38" s="136"/>
    </row>
    <row r="39" spans="1:5" ht="37.5" customHeight="1">
      <c r="A39" s="144"/>
      <c r="B39" s="143"/>
      <c r="C39" s="152"/>
      <c r="D39" s="152"/>
      <c r="E39" s="136"/>
    </row>
    <row r="41" ht="12.75">
      <c r="D41" s="135"/>
    </row>
    <row r="43" ht="12.75">
      <c r="D43" s="135"/>
    </row>
    <row r="45" ht="12.75">
      <c r="D45" s="135"/>
    </row>
    <row r="46" ht="12.75">
      <c r="D46" s="135"/>
    </row>
    <row r="47" ht="12.75">
      <c r="D47" s="135"/>
    </row>
    <row r="48" ht="12.75">
      <c r="D48" s="135"/>
    </row>
    <row r="49" ht="12.75">
      <c r="D49" s="135"/>
    </row>
    <row r="50" ht="12.75">
      <c r="D50" s="135"/>
    </row>
    <row r="52" ht="12.75">
      <c r="D52" s="135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SheetLayoutView="85" workbookViewId="0" topLeftCell="A31">
      <selection activeCell="H58" sqref="H58"/>
    </sheetView>
  </sheetViews>
  <sheetFormatPr defaultColWidth="9.140625" defaultRowHeight="12.75"/>
  <cols>
    <col min="1" max="1" width="25.140625" style="136" customWidth="1"/>
    <col min="2" max="2" width="10.7109375" style="130" customWidth="1"/>
    <col min="3" max="3" width="27.7109375" style="130" customWidth="1"/>
    <col min="4" max="4" width="24.7109375" style="136" customWidth="1"/>
    <col min="5" max="5" width="28.421875" style="135" customWidth="1"/>
    <col min="6" max="6" width="12.140625" style="136" customWidth="1"/>
    <col min="7" max="7" width="10.7109375" style="136" customWidth="1"/>
    <col min="8" max="16384" width="9.140625" style="136" customWidth="1"/>
  </cols>
  <sheetData>
    <row r="1" spans="1:4" s="130" customFormat="1" ht="19.5" customHeight="1">
      <c r="A1" s="144"/>
      <c r="B1" s="145"/>
      <c r="C1" s="145"/>
      <c r="D1" s="133" t="s">
        <v>66</v>
      </c>
    </row>
    <row r="2" spans="1:4" s="130" customFormat="1" ht="24" customHeight="1">
      <c r="A2" s="215" t="s">
        <v>84</v>
      </c>
      <c r="B2" s="215"/>
      <c r="C2" s="215"/>
      <c r="D2" s="215"/>
    </row>
    <row r="3" spans="1:4" s="130" customFormat="1" ht="24" customHeight="1">
      <c r="A3" s="216" t="s">
        <v>289</v>
      </c>
      <c r="B3" s="216"/>
      <c r="C3" s="216"/>
      <c r="D3" s="216"/>
    </row>
    <row r="4" spans="1:4" s="130" customFormat="1" ht="24" customHeight="1">
      <c r="A4" s="216" t="s">
        <v>290</v>
      </c>
      <c r="B4" s="216"/>
      <c r="C4" s="216"/>
      <c r="D4" s="216"/>
    </row>
    <row r="5" spans="1:4" s="130" customFormat="1" ht="24" customHeight="1">
      <c r="A5" s="216" t="str">
        <f>+IFP!A6</f>
        <v>Izvještajno razdoblje: 01.01.-30.06.2011.</v>
      </c>
      <c r="B5" s="216"/>
      <c r="C5" s="216"/>
      <c r="D5" s="216"/>
    </row>
    <row r="6" spans="1:4" s="130" customFormat="1" ht="24" customHeight="1">
      <c r="A6" s="144"/>
      <c r="B6" s="145"/>
      <c r="C6" s="145"/>
      <c r="D6" s="156" t="s">
        <v>273</v>
      </c>
    </row>
    <row r="7" spans="1:5" ht="52.5" customHeight="1">
      <c r="A7" s="10" t="s">
        <v>22</v>
      </c>
      <c r="B7" s="10" t="s">
        <v>53</v>
      </c>
      <c r="C7" s="10" t="s">
        <v>60</v>
      </c>
      <c r="D7" s="10" t="s">
        <v>63</v>
      </c>
      <c r="E7" s="136"/>
    </row>
    <row r="8" spans="1:5" ht="42.75" customHeight="1">
      <c r="A8" s="138" t="s">
        <v>225</v>
      </c>
      <c r="B8" s="7">
        <v>107</v>
      </c>
      <c r="C8" s="193">
        <f>+SUM(C9:C29)</f>
        <v>-7962732.010000002</v>
      </c>
      <c r="D8" s="193">
        <f>+SUM(D9:D29)</f>
        <v>-29131171.380000018</v>
      </c>
      <c r="E8" s="136"/>
    </row>
    <row r="9" spans="1:5" ht="42.75" customHeight="1">
      <c r="A9" s="8" t="s">
        <v>174</v>
      </c>
      <c r="B9" s="7">
        <v>108</v>
      </c>
      <c r="C9" s="194">
        <v>-32383018.14</v>
      </c>
      <c r="D9" s="194">
        <f>+'[1]IFP'!E55</f>
        <v>-1541925.3999999966</v>
      </c>
      <c r="E9" s="136"/>
    </row>
    <row r="10" spans="1:5" ht="42.75" customHeight="1">
      <c r="A10" s="8" t="s">
        <v>85</v>
      </c>
      <c r="B10" s="7">
        <v>109</v>
      </c>
      <c r="C10" s="194"/>
      <c r="D10" s="194"/>
      <c r="E10" s="136"/>
    </row>
    <row r="11" spans="1:5" ht="42.75" customHeight="1">
      <c r="A11" s="8" t="s">
        <v>86</v>
      </c>
      <c r="B11" s="7">
        <v>110</v>
      </c>
      <c r="C11" s="194"/>
      <c r="D11" s="194"/>
      <c r="E11" s="136"/>
    </row>
    <row r="12" spans="1:5" ht="42.75" customHeight="1">
      <c r="A12" s="8" t="s">
        <v>87</v>
      </c>
      <c r="B12" s="7">
        <v>111</v>
      </c>
      <c r="C12" s="194">
        <v>-462526.8</v>
      </c>
      <c r="D12" s="194">
        <f>-+'[1]ISD'!F11</f>
        <v>-276066.92</v>
      </c>
      <c r="E12" s="136"/>
    </row>
    <row r="13" spans="1:5" ht="42.75" customHeight="1">
      <c r="A13" s="8" t="s">
        <v>42</v>
      </c>
      <c r="B13" s="7">
        <v>112</v>
      </c>
      <c r="C13" s="194">
        <v>2531.19</v>
      </c>
      <c r="D13" s="194">
        <f>+'[1]ISD'!F20+'[1]IFP'!E37</f>
        <v>155.37</v>
      </c>
      <c r="E13" s="136"/>
    </row>
    <row r="14" spans="1:5" ht="42.75" customHeight="1">
      <c r="A14" s="8" t="s">
        <v>156</v>
      </c>
      <c r="B14" s="7">
        <v>113</v>
      </c>
      <c r="C14" s="194">
        <v>-1362504</v>
      </c>
      <c r="D14" s="194">
        <f>-+'[1]ISD'!F13</f>
        <v>-548353.9199999999</v>
      </c>
      <c r="E14" s="136"/>
    </row>
    <row r="15" spans="1:5" ht="42.75" customHeight="1">
      <c r="A15" s="8" t="s">
        <v>175</v>
      </c>
      <c r="B15" s="7">
        <v>114</v>
      </c>
      <c r="C15" s="194"/>
      <c r="D15" s="194"/>
      <c r="E15" s="136"/>
    </row>
    <row r="16" spans="1:5" ht="42.75" customHeight="1">
      <c r="A16" s="8" t="s">
        <v>176</v>
      </c>
      <c r="B16" s="7">
        <v>115</v>
      </c>
      <c r="C16" s="194"/>
      <c r="D16" s="194"/>
      <c r="E16" s="136"/>
    </row>
    <row r="17" spans="1:5" ht="42.75" customHeight="1">
      <c r="A17" s="8" t="s">
        <v>88</v>
      </c>
      <c r="B17" s="7">
        <v>116</v>
      </c>
      <c r="C17" s="194">
        <v>67233885.64</v>
      </c>
      <c r="D17" s="194">
        <f>+'[1]IFP'!D13-'[1]IFP'!E13</f>
        <v>-28415361.700000018</v>
      </c>
      <c r="E17" s="136"/>
    </row>
    <row r="18" spans="1:5" ht="42.75" customHeight="1">
      <c r="A18" s="8" t="s">
        <v>70</v>
      </c>
      <c r="B18" s="7">
        <v>117</v>
      </c>
      <c r="C18" s="194">
        <v>58556.96</v>
      </c>
      <c r="D18" s="165">
        <f>-D12-'[1]IFP'!E23</f>
        <v>-137156.56</v>
      </c>
      <c r="E18" s="136"/>
    </row>
    <row r="19" spans="1:5" ht="42.75" customHeight="1">
      <c r="A19" s="8" t="s">
        <v>89</v>
      </c>
      <c r="B19" s="7">
        <v>118</v>
      </c>
      <c r="C19" s="194">
        <v>-2531.19</v>
      </c>
      <c r="D19" s="194">
        <f>-D13-'[1]IFP'!E37</f>
        <v>-155.37</v>
      </c>
      <c r="E19" s="136"/>
    </row>
    <row r="20" spans="1:5" ht="42.75" customHeight="1">
      <c r="A20" s="8" t="s">
        <v>169</v>
      </c>
      <c r="B20" s="7">
        <v>119</v>
      </c>
      <c r="C20" s="194"/>
      <c r="D20" s="194">
        <f>-D14-'[1]IFP'!E18</f>
        <v>276753.9199999999</v>
      </c>
      <c r="E20" s="136"/>
    </row>
    <row r="21" spans="1:5" ht="42.75" customHeight="1">
      <c r="A21" s="8" t="s">
        <v>177</v>
      </c>
      <c r="B21" s="7">
        <v>120</v>
      </c>
      <c r="C21" s="194"/>
      <c r="D21" s="194"/>
      <c r="E21" s="136"/>
    </row>
    <row r="22" spans="1:5" ht="42.75" customHeight="1">
      <c r="A22" s="8" t="s">
        <v>178</v>
      </c>
      <c r="B22" s="7">
        <v>121</v>
      </c>
      <c r="C22" s="194">
        <v>-7193455</v>
      </c>
      <c r="D22" s="194">
        <f>+'[1]IFP'!D17-'[1]IFP'!E17+'[1]IFP'!D18-'[1]IFP'!E18-D20</f>
        <v>947146.0800000001</v>
      </c>
      <c r="E22" s="136"/>
    </row>
    <row r="23" spans="1:5" ht="42.75" customHeight="1">
      <c r="A23" s="8" t="s">
        <v>90</v>
      </c>
      <c r="B23" s="7">
        <v>122</v>
      </c>
      <c r="C23" s="194"/>
      <c r="D23" s="194"/>
      <c r="E23" s="136"/>
    </row>
    <row r="24" spans="1:5" ht="42.75" customHeight="1">
      <c r="A24" s="8" t="s">
        <v>91</v>
      </c>
      <c r="B24" s="7">
        <v>123</v>
      </c>
      <c r="C24" s="194">
        <v>-28011.64</v>
      </c>
      <c r="D24" s="194">
        <f>+'[1]IFP'!D19-'[1]IFP'!E19+'[1]IFP'!D20-'[1]IFP'!E20+'[1]IFP'!D21-'[1]IFP'!E21+'[1]IFP'!D22-'[1]IFP'!E22+'[1]IFP'!D23-'[1]IFP'!E23-D12-D18</f>
        <v>413003.32999999996</v>
      </c>
      <c r="E24" s="136"/>
    </row>
    <row r="25" spans="1:5" ht="42.75" customHeight="1">
      <c r="A25" s="8" t="s">
        <v>179</v>
      </c>
      <c r="B25" s="7">
        <v>124</v>
      </c>
      <c r="C25" s="194">
        <v>-155.17</v>
      </c>
      <c r="D25" s="194">
        <f>+'[1]IFP'!E29-'[1]IFP'!D29</f>
        <v>-53107.96</v>
      </c>
      <c r="E25" s="136"/>
    </row>
    <row r="26" spans="1:5" ht="42.75" customHeight="1">
      <c r="A26" s="8" t="s">
        <v>180</v>
      </c>
      <c r="B26" s="7">
        <v>125</v>
      </c>
      <c r="C26" s="194"/>
      <c r="D26" s="194"/>
      <c r="E26" s="136"/>
    </row>
    <row r="27" spans="1:5" ht="42.75" customHeight="1">
      <c r="A27" s="8" t="s">
        <v>181</v>
      </c>
      <c r="B27" s="7">
        <v>126</v>
      </c>
      <c r="C27" s="194">
        <v>-326581.06</v>
      </c>
      <c r="D27" s="194">
        <f>+'[1]IFP'!E32-'[1]IFP'!D32+'[1]IFP'!E33-'[1]IFP'!D33</f>
        <v>352920.25</v>
      </c>
      <c r="E27" s="136"/>
    </row>
    <row r="28" spans="1:5" ht="42.75" customHeight="1">
      <c r="A28" s="8" t="s">
        <v>92</v>
      </c>
      <c r="B28" s="7">
        <v>127</v>
      </c>
      <c r="C28" s="194">
        <v>-33498922.8</v>
      </c>
      <c r="D28" s="194">
        <f>+'[1]IFP'!E35-'[1]IFP'!D35+'[1]IFP'!E34-'[1]IFP'!D34+'[1]IFP'!E36-'[1]IFP'!D36</f>
        <v>-149022.5</v>
      </c>
      <c r="E28" s="136"/>
    </row>
    <row r="29" spans="1:5" ht="42.75" customHeight="1">
      <c r="A29" s="8" t="s">
        <v>182</v>
      </c>
      <c r="B29" s="7">
        <v>128</v>
      </c>
      <c r="C29" s="194"/>
      <c r="D29" s="194"/>
      <c r="E29" s="136"/>
    </row>
    <row r="30" spans="1:5" ht="42.75" customHeight="1">
      <c r="A30" s="138" t="s">
        <v>226</v>
      </c>
      <c r="B30" s="7">
        <v>129</v>
      </c>
      <c r="C30" s="193">
        <f>+C31+C32+C33</f>
        <v>25063617.73</v>
      </c>
      <c r="D30" s="193">
        <f>+D31+D32+D33</f>
        <v>25140488.02000001</v>
      </c>
      <c r="E30" s="136"/>
    </row>
    <row r="31" spans="1:5" ht="42.75" customHeight="1">
      <c r="A31" s="148" t="s">
        <v>229</v>
      </c>
      <c r="B31" s="7">
        <v>130</v>
      </c>
      <c r="C31" s="194"/>
      <c r="D31" s="194"/>
      <c r="E31" s="136"/>
    </row>
    <row r="32" spans="1:5" ht="42.75" customHeight="1">
      <c r="A32" s="8" t="s">
        <v>173</v>
      </c>
      <c r="B32" s="7">
        <v>131</v>
      </c>
      <c r="C32" s="194"/>
      <c r="D32" s="194"/>
      <c r="E32" s="136"/>
    </row>
    <row r="33" spans="1:5" ht="42.75" customHeight="1">
      <c r="A33" s="8" t="s">
        <v>93</v>
      </c>
      <c r="B33" s="7">
        <v>132</v>
      </c>
      <c r="C33" s="194">
        <v>25063617.73</v>
      </c>
      <c r="D33" s="194">
        <f>+'[1]IFP'!E51-'[1]IFP'!D51+'[1]IFP'!E52-'[1]IFP'!D52+'[1]IFP'!E53-'[1]IFP'!D53+'[1]IFP'!E54-'[1]IFP'!D54-'[1]IFP'!D55-D14</f>
        <v>25140488.02000001</v>
      </c>
      <c r="E33" s="136"/>
    </row>
    <row r="34" spans="1:5" ht="42.75" customHeight="1">
      <c r="A34" s="138" t="s">
        <v>227</v>
      </c>
      <c r="B34" s="7">
        <v>133</v>
      </c>
      <c r="C34" s="193">
        <f>+C8+C30</f>
        <v>17100885.72</v>
      </c>
      <c r="D34" s="193">
        <f>+D8+D30</f>
        <v>-3990683.360000007</v>
      </c>
      <c r="E34" s="136"/>
    </row>
    <row r="35" spans="1:5" ht="42.75" customHeight="1">
      <c r="A35" s="138" t="s">
        <v>83</v>
      </c>
      <c r="B35" s="7">
        <v>134</v>
      </c>
      <c r="C35" s="195">
        <v>6731947.81</v>
      </c>
      <c r="D35" s="194">
        <f>+'[1]IFP'!D10</f>
        <v>6601824.109999999</v>
      </c>
      <c r="E35" s="136"/>
    </row>
    <row r="36" spans="1:5" ht="42.75" customHeight="1">
      <c r="A36" s="138" t="s">
        <v>228</v>
      </c>
      <c r="B36" s="7">
        <v>135</v>
      </c>
      <c r="C36" s="193">
        <f>+C34+C35</f>
        <v>23832833.529999997</v>
      </c>
      <c r="D36" s="193">
        <f>+D34+D35</f>
        <v>2611140.7499999925</v>
      </c>
      <c r="E36" s="136"/>
    </row>
    <row r="37" spans="1:5" ht="37.5" customHeight="1">
      <c r="A37" s="144"/>
      <c r="B37" s="143"/>
      <c r="C37" s="153"/>
      <c r="D37" s="153"/>
      <c r="E37" s="136"/>
    </row>
    <row r="38" spans="1:5" ht="37.5" customHeight="1">
      <c r="A38" s="144"/>
      <c r="B38" s="143"/>
      <c r="C38" s="153"/>
      <c r="D38" s="153"/>
      <c r="E38" s="136"/>
    </row>
    <row r="39" spans="1:5" ht="37.5" customHeight="1">
      <c r="A39" s="144"/>
      <c r="B39" s="143"/>
      <c r="C39" s="153"/>
      <c r="D39" s="153"/>
      <c r="E39" s="136"/>
    </row>
    <row r="40" spans="1:5" ht="37.5" customHeight="1">
      <c r="A40" s="154"/>
      <c r="B40" s="143"/>
      <c r="C40" s="143"/>
      <c r="D40" s="143"/>
      <c r="E40" s="136"/>
    </row>
    <row r="42" ht="12.75">
      <c r="D42" s="135"/>
    </row>
    <row r="44" ht="12.75">
      <c r="D44" s="135"/>
    </row>
    <row r="46" ht="12.75">
      <c r="D46" s="135"/>
    </row>
    <row r="47" ht="12.75">
      <c r="D47" s="135"/>
    </row>
    <row r="48" ht="12.75">
      <c r="D48" s="135"/>
    </row>
    <row r="49" ht="12.75">
      <c r="D49" s="135"/>
    </row>
    <row r="50" ht="12.75">
      <c r="D50" s="135"/>
    </row>
    <row r="51" ht="12.75">
      <c r="D51" s="135"/>
    </row>
    <row r="53" ht="12.75">
      <c r="D53" s="135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workbookViewId="0" topLeftCell="A1">
      <selection activeCell="H58" sqref="H58"/>
    </sheetView>
  </sheetViews>
  <sheetFormatPr defaultColWidth="9.140625" defaultRowHeight="12.75"/>
  <cols>
    <col min="1" max="1" width="25.140625" style="136" customWidth="1"/>
    <col min="2" max="2" width="12.421875" style="130" customWidth="1"/>
    <col min="3" max="3" width="23.00390625" style="130" customWidth="1"/>
    <col min="4" max="4" width="21.140625" style="130" customWidth="1"/>
    <col min="5" max="5" width="19.7109375" style="130" customWidth="1"/>
    <col min="6" max="6" width="12.140625" style="136" customWidth="1"/>
    <col min="7" max="7" width="10.7109375" style="135" customWidth="1"/>
    <col min="8" max="16384" width="9.140625" style="136" customWidth="1"/>
  </cols>
  <sheetData>
    <row r="1" spans="1:6" s="130" customFormat="1" ht="19.5" customHeight="1">
      <c r="A1" s="144"/>
      <c r="B1" s="145"/>
      <c r="C1" s="145"/>
      <c r="D1" s="145"/>
      <c r="E1" s="145"/>
      <c r="F1" s="133" t="s">
        <v>190</v>
      </c>
    </row>
    <row r="2" spans="1:6" s="130" customFormat="1" ht="24" customHeight="1">
      <c r="A2" s="215" t="s">
        <v>183</v>
      </c>
      <c r="B2" s="215"/>
      <c r="C2" s="215"/>
      <c r="D2" s="215"/>
      <c r="E2" s="215"/>
      <c r="F2" s="215"/>
    </row>
    <row r="3" spans="1:6" s="130" customFormat="1" ht="24" customHeight="1">
      <c r="A3" s="216" t="s">
        <v>289</v>
      </c>
      <c r="B3" s="216"/>
      <c r="C3" s="216"/>
      <c r="D3" s="216"/>
      <c r="E3" s="216"/>
      <c r="F3" s="216"/>
    </row>
    <row r="4" spans="1:6" s="130" customFormat="1" ht="24" customHeight="1">
      <c r="A4" s="216" t="s">
        <v>290</v>
      </c>
      <c r="B4" s="216"/>
      <c r="C4" s="216"/>
      <c r="D4" s="216"/>
      <c r="E4" s="216"/>
      <c r="F4" s="216"/>
    </row>
    <row r="5" spans="1:6" s="130" customFormat="1" ht="24" customHeight="1">
      <c r="A5" s="216" t="str">
        <f>+IFP!A6</f>
        <v>Izvještajno razdoblje: 01.01.-30.06.2011.</v>
      </c>
      <c r="B5" s="216"/>
      <c r="C5" s="216"/>
      <c r="D5" s="216"/>
      <c r="E5" s="216"/>
      <c r="F5" s="216"/>
    </row>
    <row r="6" spans="1:6" s="130" customFormat="1" ht="24" customHeight="1">
      <c r="A6" s="144"/>
      <c r="B6" s="145"/>
      <c r="C6" s="145"/>
      <c r="D6" s="145"/>
      <c r="E6" s="145"/>
      <c r="F6" s="156" t="s">
        <v>273</v>
      </c>
    </row>
    <row r="7" spans="1:7" ht="65.25" customHeight="1">
      <c r="A7" s="10" t="s">
        <v>22</v>
      </c>
      <c r="B7" s="10" t="s">
        <v>53</v>
      </c>
      <c r="C7" s="10" t="s">
        <v>94</v>
      </c>
      <c r="D7" s="10" t="s">
        <v>95</v>
      </c>
      <c r="E7" s="10" t="s">
        <v>96</v>
      </c>
      <c r="F7" s="10" t="s">
        <v>97</v>
      </c>
      <c r="G7" s="136"/>
    </row>
    <row r="8" spans="1:7" ht="26.25" customHeight="1">
      <c r="A8" s="8" t="s">
        <v>146</v>
      </c>
      <c r="B8" s="7">
        <v>136</v>
      </c>
      <c r="C8" s="194">
        <f>+'[1]IFP'!D48</f>
        <v>301177620</v>
      </c>
      <c r="D8" s="194"/>
      <c r="E8" s="194"/>
      <c r="F8" s="194">
        <f aca="true" t="shared" si="0" ref="F8:F16">+C8+D8-E8</f>
        <v>301177620</v>
      </c>
      <c r="G8" s="136"/>
    </row>
    <row r="9" spans="1:7" ht="26.25" customHeight="1">
      <c r="A9" s="8" t="s">
        <v>184</v>
      </c>
      <c r="B9" s="7">
        <v>137</v>
      </c>
      <c r="C9" s="194">
        <f>+'[1]IFP'!D49</f>
        <v>0</v>
      </c>
      <c r="D9" s="194"/>
      <c r="E9" s="194"/>
      <c r="F9" s="194">
        <f t="shared" si="0"/>
        <v>0</v>
      </c>
      <c r="G9" s="136"/>
    </row>
    <row r="10" spans="1:7" ht="26.25" customHeight="1">
      <c r="A10" s="8" t="s">
        <v>185</v>
      </c>
      <c r="B10" s="7">
        <v>138</v>
      </c>
      <c r="C10" s="194">
        <f>+'[1]IFP'!D50</f>
        <v>0</v>
      </c>
      <c r="D10" s="194"/>
      <c r="E10" s="194"/>
      <c r="F10" s="194">
        <f t="shared" si="0"/>
        <v>0</v>
      </c>
      <c r="G10" s="136"/>
    </row>
    <row r="11" spans="1:7" ht="26.25" customHeight="1">
      <c r="A11" s="8" t="s">
        <v>149</v>
      </c>
      <c r="B11" s="7">
        <v>139</v>
      </c>
      <c r="C11" s="194">
        <f>+'[1]IFP'!D51</f>
        <v>15058881</v>
      </c>
      <c r="D11" s="194"/>
      <c r="E11" s="194"/>
      <c r="F11" s="194">
        <f t="shared" si="0"/>
        <v>15058881</v>
      </c>
      <c r="G11" s="136"/>
    </row>
    <row r="12" spans="1:7" ht="33.75" customHeight="1">
      <c r="A12" s="8" t="s">
        <v>186</v>
      </c>
      <c r="B12" s="7">
        <v>140</v>
      </c>
      <c r="C12" s="194">
        <f>+'[1]IFP'!D52</f>
        <v>-135094010.22</v>
      </c>
      <c r="D12" s="194">
        <f>F12-C12</f>
        <v>24592134.10000001</v>
      </c>
      <c r="E12" s="194"/>
      <c r="F12" s="194">
        <f>+'[1]IFP'!E52</f>
        <v>-110501876.11999999</v>
      </c>
      <c r="G12" s="136"/>
    </row>
    <row r="13" spans="1:7" ht="26.25" customHeight="1">
      <c r="A13" s="8" t="s">
        <v>29</v>
      </c>
      <c r="B13" s="7">
        <v>141</v>
      </c>
      <c r="C13" s="194">
        <f>+'[1]IFP'!D53</f>
        <v>0</v>
      </c>
      <c r="D13" s="194"/>
      <c r="E13" s="194"/>
      <c r="F13" s="194">
        <f t="shared" si="0"/>
        <v>0</v>
      </c>
      <c r="G13" s="136"/>
    </row>
    <row r="14" spans="1:7" ht="26.25" customHeight="1">
      <c r="A14" s="8" t="s">
        <v>187</v>
      </c>
      <c r="B14" s="7">
        <v>142</v>
      </c>
      <c r="C14" s="194">
        <f>+'[1]IFP'!D54</f>
        <v>8736482.4</v>
      </c>
      <c r="D14" s="194"/>
      <c r="E14" s="194">
        <f>C14-+'[1]IFP'!E54</f>
        <v>33411446.839999996</v>
      </c>
      <c r="F14" s="194">
        <f t="shared" si="0"/>
        <v>-24674964.439999998</v>
      </c>
      <c r="G14" s="136"/>
    </row>
    <row r="15" spans="1:7" ht="26.25" customHeight="1">
      <c r="A15" s="8" t="s">
        <v>188</v>
      </c>
      <c r="B15" s="7">
        <v>143</v>
      </c>
      <c r="C15" s="194">
        <f>+'[1]IFP'!D55</f>
        <v>-33411446.84</v>
      </c>
      <c r="D15" s="194">
        <f>F15-C15</f>
        <v>31869521.440000005</v>
      </c>
      <c r="E15" s="194"/>
      <c r="F15" s="194">
        <f>+'[1]IFP'!E55</f>
        <v>-1541925.3999999966</v>
      </c>
      <c r="G15" s="136"/>
    </row>
    <row r="16" spans="1:7" ht="26.25" customHeight="1">
      <c r="A16" s="8" t="s">
        <v>189</v>
      </c>
      <c r="B16" s="7">
        <v>144</v>
      </c>
      <c r="C16" s="194"/>
      <c r="D16" s="194"/>
      <c r="E16" s="194"/>
      <c r="F16" s="194">
        <f t="shared" si="0"/>
        <v>0</v>
      </c>
      <c r="G16" s="136"/>
    </row>
    <row r="17" spans="1:7" ht="48" customHeight="1">
      <c r="A17" s="138" t="s">
        <v>230</v>
      </c>
      <c r="B17" s="7">
        <v>145</v>
      </c>
      <c r="C17" s="196">
        <f>+SUM(C8:C16)</f>
        <v>156467526.34</v>
      </c>
      <c r="D17" s="196">
        <f>+SUM(D8:D16)</f>
        <v>56461655.540000014</v>
      </c>
      <c r="E17" s="196">
        <f>+SUM(E8:E16)</f>
        <v>33411446.839999996</v>
      </c>
      <c r="F17" s="196">
        <f>+SUM(F8:F16)</f>
        <v>179517735.04</v>
      </c>
      <c r="G17" s="136"/>
    </row>
    <row r="18" spans="1:7" ht="26.25" customHeight="1">
      <c r="A18" s="8" t="s">
        <v>99</v>
      </c>
      <c r="B18" s="7">
        <v>146</v>
      </c>
      <c r="C18" s="194"/>
      <c r="D18" s="194"/>
      <c r="E18" s="194"/>
      <c r="F18" s="194">
        <f>+C18+D18-E18</f>
        <v>0</v>
      </c>
      <c r="G18" s="136"/>
    </row>
    <row r="19" spans="1:7" ht="26.25" customHeight="1">
      <c r="A19" s="8" t="s">
        <v>100</v>
      </c>
      <c r="B19" s="7">
        <v>147</v>
      </c>
      <c r="C19" s="194"/>
      <c r="D19" s="194"/>
      <c r="E19" s="194"/>
      <c r="F19" s="194">
        <f>+C19+D19-E19</f>
        <v>0</v>
      </c>
      <c r="G19" s="136"/>
    </row>
    <row r="20" spans="1:7" ht="48" customHeight="1">
      <c r="A20" s="138" t="s">
        <v>231</v>
      </c>
      <c r="B20" s="7">
        <v>148</v>
      </c>
      <c r="C20" s="196">
        <f>+C18+C19</f>
        <v>0</v>
      </c>
      <c r="D20" s="196">
        <f>+D18+D19</f>
        <v>0</v>
      </c>
      <c r="E20" s="196">
        <f>+E18+E19</f>
        <v>0</v>
      </c>
      <c r="F20" s="196">
        <f>+F18+F19</f>
        <v>0</v>
      </c>
      <c r="G20" s="136"/>
    </row>
    <row r="21" spans="1:7" ht="46.5" customHeight="1">
      <c r="A21" s="138" t="s">
        <v>232</v>
      </c>
      <c r="B21" s="7">
        <v>149</v>
      </c>
      <c r="C21" s="196">
        <f>+C17+C20</f>
        <v>156467526.34</v>
      </c>
      <c r="D21" s="196">
        <f>+D17+D20</f>
        <v>56461655.540000014</v>
      </c>
      <c r="E21" s="196">
        <f>+E17+E20</f>
        <v>33411446.839999996</v>
      </c>
      <c r="F21" s="196">
        <f>+F17+F20</f>
        <v>179517735.04</v>
      </c>
      <c r="G21" s="136"/>
    </row>
    <row r="23" ht="12.75">
      <c r="F23" s="135"/>
    </row>
    <row r="25" ht="12.75">
      <c r="F25" s="135"/>
    </row>
    <row r="27" ht="12.75">
      <c r="F27" s="135"/>
    </row>
    <row r="28" ht="12.75">
      <c r="F28" s="135"/>
    </row>
    <row r="29" ht="12.75">
      <c r="F29" s="135"/>
    </row>
    <row r="30" ht="12.75">
      <c r="F30" s="135"/>
    </row>
    <row r="31" ht="12.75">
      <c r="F31" s="135"/>
    </row>
    <row r="32" ht="12.75">
      <c r="F32" s="135"/>
    </row>
    <row r="34" ht="12.75">
      <c r="F34" s="135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5" zoomScaleNormal="95" zoomScaleSheetLayoutView="85" workbookViewId="0" topLeftCell="A1">
      <selection activeCell="H58" sqref="H58"/>
    </sheetView>
  </sheetViews>
  <sheetFormatPr defaultColWidth="9.140625" defaultRowHeight="12.75"/>
  <cols>
    <col min="1" max="1" width="25.140625" style="141" customWidth="1"/>
    <col min="2" max="2" width="21.421875" style="143" customWidth="1"/>
    <col min="3" max="5" width="23.140625" style="143" customWidth="1"/>
    <col min="6" max="6" width="12.140625" style="141" customWidth="1"/>
    <col min="7" max="7" width="10.7109375" style="155" customWidth="1"/>
    <col min="8" max="16384" width="9.140625" style="141" customWidth="1"/>
  </cols>
  <sheetData>
    <row r="1" spans="1:6" s="143" customFormat="1" ht="19.5" customHeight="1">
      <c r="A1" s="144"/>
      <c r="B1" s="145"/>
      <c r="C1" s="145"/>
      <c r="D1" s="145"/>
      <c r="E1" s="145"/>
      <c r="F1" s="146" t="s">
        <v>191</v>
      </c>
    </row>
    <row r="2" spans="1:6" s="143" customFormat="1" ht="24" customHeight="1">
      <c r="A2" s="215" t="s">
        <v>133</v>
      </c>
      <c r="B2" s="215"/>
      <c r="C2" s="215"/>
      <c r="D2" s="215"/>
      <c r="E2" s="215"/>
      <c r="F2" s="215"/>
    </row>
    <row r="3" spans="1:6" s="143" customFormat="1" ht="24" customHeight="1">
      <c r="A3" s="216" t="s">
        <v>289</v>
      </c>
      <c r="B3" s="216"/>
      <c r="C3" s="216"/>
      <c r="D3" s="216"/>
      <c r="E3" s="216"/>
      <c r="F3" s="216"/>
    </row>
    <row r="4" spans="1:6" s="143" customFormat="1" ht="24" customHeight="1">
      <c r="A4" s="216" t="s">
        <v>290</v>
      </c>
      <c r="B4" s="216"/>
      <c r="C4" s="216"/>
      <c r="D4" s="216"/>
      <c r="E4" s="216"/>
      <c r="F4" s="216"/>
    </row>
    <row r="5" spans="1:6" s="143" customFormat="1" ht="24" customHeight="1">
      <c r="A5" s="216" t="str">
        <f>+IFP!A6</f>
        <v>Izvještajno razdoblje: 01.01.-30.06.2011.</v>
      </c>
      <c r="B5" s="216"/>
      <c r="C5" s="216"/>
      <c r="D5" s="216"/>
      <c r="E5" s="216"/>
      <c r="F5" s="216"/>
    </row>
    <row r="6" spans="1:6" s="143" customFormat="1" ht="24" customHeight="1">
      <c r="A6" s="144"/>
      <c r="B6" s="145"/>
      <c r="C6" s="145"/>
      <c r="D6" s="145"/>
      <c r="E6" s="145"/>
      <c r="F6" s="146"/>
    </row>
    <row r="7" spans="1:7" ht="62.25" customHeight="1">
      <c r="A7" s="10" t="s">
        <v>22</v>
      </c>
      <c r="B7" s="10" t="s">
        <v>63</v>
      </c>
      <c r="C7" s="10" t="s">
        <v>103</v>
      </c>
      <c r="D7" s="10" t="s">
        <v>104</v>
      </c>
      <c r="E7" s="10" t="s">
        <v>105</v>
      </c>
      <c r="F7" s="10" t="s">
        <v>106</v>
      </c>
      <c r="G7" s="141"/>
    </row>
    <row r="8" spans="1:7" ht="14.25" customHeight="1">
      <c r="A8" s="8"/>
      <c r="B8" s="7">
        <v>1</v>
      </c>
      <c r="C8" s="7">
        <v>2</v>
      </c>
      <c r="D8" s="7">
        <v>3</v>
      </c>
      <c r="E8" s="7">
        <v>4</v>
      </c>
      <c r="F8" s="7">
        <v>5</v>
      </c>
      <c r="G8" s="141"/>
    </row>
    <row r="9" spans="1:7" ht="40.5" customHeight="1">
      <c r="A9" s="168" t="s">
        <v>101</v>
      </c>
      <c r="B9" s="166">
        <f>+'[1]IFP'!E41</f>
        <v>179517735.04000002</v>
      </c>
      <c r="C9" s="166">
        <v>156467526.34</v>
      </c>
      <c r="D9" s="166">
        <v>160303758.23</v>
      </c>
      <c r="E9" s="167">
        <v>222412888.66</v>
      </c>
      <c r="F9" s="164">
        <v>551736098.47</v>
      </c>
      <c r="G9" s="141"/>
    </row>
    <row r="10" spans="1:7" ht="40.5" customHeight="1">
      <c r="A10" s="168" t="s">
        <v>192</v>
      </c>
      <c r="B10" s="166">
        <f>+'[1]IFP'!E43</f>
        <v>3346418</v>
      </c>
      <c r="C10" s="166">
        <f>B10</f>
        <v>3346418</v>
      </c>
      <c r="D10" s="166">
        <f>B10</f>
        <v>3346418</v>
      </c>
      <c r="E10" s="166">
        <f>B10</f>
        <v>3346418</v>
      </c>
      <c r="F10" s="166">
        <f>B10</f>
        <v>3346418</v>
      </c>
      <c r="G10" s="141"/>
    </row>
    <row r="11" spans="1:7" ht="40.5" customHeight="1">
      <c r="A11" s="168" t="s">
        <v>193</v>
      </c>
      <c r="B11" s="168">
        <f>+'[1]IFP'!E45</f>
        <v>53.644743436115874</v>
      </c>
      <c r="C11" s="168">
        <f>C9/C10</f>
        <v>46.7567190769354</v>
      </c>
      <c r="D11" s="168">
        <f>D9/D10</f>
        <v>47.903088684677165</v>
      </c>
      <c r="E11" s="168">
        <f>E9/E10</f>
        <v>66.4629728443966</v>
      </c>
      <c r="F11" s="8">
        <f>F9/F10</f>
        <v>164.87363457583604</v>
      </c>
      <c r="G11" s="141"/>
    </row>
    <row r="12" spans="1:7" ht="48.75" customHeight="1">
      <c r="A12" s="197"/>
      <c r="B12" s="198" t="s">
        <v>63</v>
      </c>
      <c r="C12" s="198" t="s">
        <v>107</v>
      </c>
      <c r="D12" s="198" t="s">
        <v>108</v>
      </c>
      <c r="E12" s="198" t="s">
        <v>109</v>
      </c>
      <c r="F12" s="198" t="s">
        <v>110</v>
      </c>
      <c r="G12" s="141"/>
    </row>
    <row r="13" spans="1:7" ht="40.5" customHeight="1">
      <c r="A13" s="168" t="s">
        <v>102</v>
      </c>
      <c r="B13" s="169">
        <v>0.035</v>
      </c>
      <c r="C13" s="168">
        <v>3.5</v>
      </c>
      <c r="D13" s="168">
        <v>3.5</v>
      </c>
      <c r="E13" s="168">
        <v>3.49</v>
      </c>
      <c r="F13" s="168">
        <v>3.89</v>
      </c>
      <c r="G13" s="141"/>
    </row>
    <row r="14" spans="1:7" ht="40.5" customHeight="1">
      <c r="A14" s="168" t="s">
        <v>194</v>
      </c>
      <c r="B14" s="168">
        <f>+'[1]INTi'!D32/+'[1]IFP'!E43</f>
        <v>0</v>
      </c>
      <c r="C14" s="168">
        <v>0</v>
      </c>
      <c r="D14" s="168">
        <v>0</v>
      </c>
      <c r="E14" s="168">
        <v>0</v>
      </c>
      <c r="F14" s="168">
        <v>0</v>
      </c>
      <c r="G14" s="141"/>
    </row>
    <row r="15" spans="1:7" ht="40.5" customHeight="1">
      <c r="A15" s="168" t="s">
        <v>195</v>
      </c>
      <c r="B15" s="8">
        <f>((B11/C11)-1)*100</f>
        <v>14.731624663070653</v>
      </c>
      <c r="C15" s="168">
        <v>-2.39</v>
      </c>
      <c r="D15" s="168">
        <v>-27.93</v>
      </c>
      <c r="E15" s="168">
        <v>-59.28</v>
      </c>
      <c r="F15" s="168">
        <v>56.17</v>
      </c>
      <c r="G15" s="141"/>
    </row>
    <row r="16" spans="1:7" ht="40.5" customHeight="1">
      <c r="A16" s="168" t="s">
        <v>196</v>
      </c>
      <c r="B16" s="168">
        <f>B19/B10</f>
        <v>46.53100365823994</v>
      </c>
      <c r="C16" s="8">
        <f>C19/C10</f>
        <v>43.75566982068588</v>
      </c>
      <c r="D16" s="8">
        <f>D19/D10</f>
        <v>47.903088684677165</v>
      </c>
      <c r="E16" s="8">
        <f>E19/E10</f>
        <v>60.509333699496004</v>
      </c>
      <c r="F16" s="8">
        <f>F19/F10</f>
        <v>119.75617348759181</v>
      </c>
      <c r="G16" s="141"/>
    </row>
    <row r="17" spans="1:7" ht="40.5" customHeight="1">
      <c r="A17" s="168" t="s">
        <v>197</v>
      </c>
      <c r="B17" s="168">
        <f>B18/B10</f>
        <v>53.644743436115874</v>
      </c>
      <c r="C17" s="8">
        <f>C18/C10</f>
        <v>49.895033683777704</v>
      </c>
      <c r="D17" s="8">
        <f>D18/D10</f>
        <v>65.06988881544386</v>
      </c>
      <c r="E17" s="8">
        <f>E18/E10</f>
        <v>148.59228603240837</v>
      </c>
      <c r="F17" s="8">
        <f>F18/F10</f>
        <v>164.42953491165778</v>
      </c>
      <c r="G17" s="141"/>
    </row>
    <row r="18" spans="1:7" ht="40.5" customHeight="1">
      <c r="A18" s="168" t="s">
        <v>198</v>
      </c>
      <c r="B18" s="170">
        <f>B9</f>
        <v>179517735.04000002</v>
      </c>
      <c r="C18" s="171">
        <v>166969638.83</v>
      </c>
      <c r="D18" s="171">
        <v>217751047.19</v>
      </c>
      <c r="E18" s="172">
        <v>497251900.64</v>
      </c>
      <c r="F18" s="172">
        <v>550249955.36</v>
      </c>
      <c r="G18" s="141"/>
    </row>
    <row r="19" spans="1:7" ht="40.5" customHeight="1">
      <c r="A19" s="168" t="s">
        <v>199</v>
      </c>
      <c r="B19" s="173">
        <v>155712188.2</v>
      </c>
      <c r="C19" s="174">
        <v>146424761.09</v>
      </c>
      <c r="D19" s="175">
        <v>160303758.23</v>
      </c>
      <c r="E19" s="172">
        <v>202489523.46</v>
      </c>
      <c r="F19" s="172">
        <v>400754214.57</v>
      </c>
      <c r="G19" s="141"/>
    </row>
    <row r="20" spans="1:7" ht="62.25" customHeight="1">
      <c r="A20" s="223" t="s">
        <v>111</v>
      </c>
      <c r="B20" s="223"/>
      <c r="C20" s="223"/>
      <c r="D20" s="223"/>
      <c r="E20" s="223"/>
      <c r="F20" s="223"/>
      <c r="G20" s="141"/>
    </row>
    <row r="21" spans="1:7" ht="80.25" customHeight="1">
      <c r="A21" s="217" t="s">
        <v>112</v>
      </c>
      <c r="B21" s="217"/>
      <c r="C21" s="217" t="s">
        <v>113</v>
      </c>
      <c r="D21" s="217"/>
      <c r="E21" s="217" t="s">
        <v>114</v>
      </c>
      <c r="F21" s="217"/>
      <c r="G21" s="141"/>
    </row>
    <row r="22" spans="1:7" ht="39.75" customHeight="1">
      <c r="A22" s="219" t="s">
        <v>294</v>
      </c>
      <c r="B22" s="220"/>
      <c r="C22" s="221">
        <v>2.62</v>
      </c>
      <c r="D22" s="222"/>
      <c r="E22" s="221">
        <v>2.01</v>
      </c>
      <c r="F22" s="222"/>
      <c r="G22" s="141"/>
    </row>
    <row r="23" spans="1:7" ht="39.75" customHeight="1">
      <c r="A23" s="219" t="s">
        <v>295</v>
      </c>
      <c r="B23" s="220"/>
      <c r="C23" s="221">
        <v>97.38</v>
      </c>
      <c r="D23" s="222"/>
      <c r="E23" s="221">
        <v>97.99</v>
      </c>
      <c r="F23" s="222"/>
      <c r="G23" s="141"/>
    </row>
    <row r="24" spans="1:7" ht="39.75" customHeight="1">
      <c r="A24" s="217"/>
      <c r="B24" s="217"/>
      <c r="C24" s="218"/>
      <c r="D24" s="218"/>
      <c r="E24" s="218"/>
      <c r="F24" s="218"/>
      <c r="G24" s="141"/>
    </row>
    <row r="25" spans="1:7" ht="37.5" customHeight="1">
      <c r="A25" s="154"/>
      <c r="F25" s="143"/>
      <c r="G25" s="141"/>
    </row>
    <row r="27" ht="12.75">
      <c r="F27" s="155"/>
    </row>
    <row r="29" ht="12.75">
      <c r="F29" s="155"/>
    </row>
    <row r="31" ht="12.75">
      <c r="F31" s="155"/>
    </row>
    <row r="32" ht="12.75">
      <c r="F32" s="155"/>
    </row>
    <row r="33" ht="12.75">
      <c r="F33" s="155"/>
    </row>
    <row r="34" ht="12.75">
      <c r="F34" s="155"/>
    </row>
    <row r="35" ht="12.75">
      <c r="F35" s="155"/>
    </row>
    <row r="36" ht="12.75">
      <c r="F36" s="155"/>
    </row>
    <row r="38" ht="12.75">
      <c r="F38" s="155"/>
    </row>
  </sheetData>
  <sheetProtection/>
  <mergeCells count="17">
    <mergeCell ref="A20:F20"/>
    <mergeCell ref="A21:B21"/>
    <mergeCell ref="C21:D21"/>
    <mergeCell ref="A2:F2"/>
    <mergeCell ref="A3:F3"/>
    <mergeCell ref="A4:F4"/>
    <mergeCell ref="A5:F5"/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</mergeCells>
  <printOptions/>
  <pageMargins left="0.75" right="0.75" top="1" bottom="1" header="0.5" footer="0.5"/>
  <pageSetup horizontalDpi="600" verticalDpi="600" orientation="portrait" paperSize="9" scale="59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H58" sqref="H58"/>
    </sheetView>
  </sheetViews>
  <sheetFormatPr defaultColWidth="9.140625" defaultRowHeight="12.75"/>
  <cols>
    <col min="1" max="1" width="25.140625" style="3" customWidth="1"/>
    <col min="2" max="5" width="14.7109375" style="3" customWidth="1"/>
    <col min="6" max="6" width="12.140625" style="3" customWidth="1"/>
    <col min="7" max="7" width="10.7109375" style="3" customWidth="1"/>
    <col min="8" max="16384" width="9.140625" style="3" customWidth="1"/>
  </cols>
  <sheetData>
    <row r="1" spans="1:7" s="5" customFormat="1" ht="12.75">
      <c r="A1" s="226" t="s">
        <v>115</v>
      </c>
      <c r="B1" s="226"/>
      <c r="C1" s="226"/>
      <c r="D1" s="226"/>
      <c r="E1" s="226"/>
      <c r="F1" s="226"/>
      <c r="G1" s="4"/>
    </row>
    <row r="2" spans="1:6" ht="12.75">
      <c r="A2" s="224" t="s">
        <v>116</v>
      </c>
      <c r="B2" s="224"/>
      <c r="C2" s="224"/>
      <c r="D2" s="224"/>
      <c r="E2" s="224"/>
      <c r="F2" s="224"/>
    </row>
    <row r="3" spans="1:6" ht="12.75">
      <c r="A3" s="225"/>
      <c r="B3" s="225"/>
      <c r="C3" s="225"/>
      <c r="D3" s="225"/>
      <c r="E3" s="225"/>
      <c r="F3" s="225"/>
    </row>
    <row r="4" spans="1:6" ht="12.75">
      <c r="A4" s="224" t="s">
        <v>118</v>
      </c>
      <c r="B4" s="224"/>
      <c r="C4" s="224"/>
      <c r="D4" s="224"/>
      <c r="E4" s="224"/>
      <c r="F4" s="224"/>
    </row>
    <row r="5" spans="1:6" ht="12.75">
      <c r="A5" s="224" t="s">
        <v>117</v>
      </c>
      <c r="B5" s="224"/>
      <c r="C5" s="224"/>
      <c r="D5" s="224"/>
      <c r="E5" s="224"/>
      <c r="F5" s="224"/>
    </row>
    <row r="6" spans="1:6" ht="12.75">
      <c r="A6" s="224" t="s">
        <v>119</v>
      </c>
      <c r="B6" s="224"/>
      <c r="C6" s="224"/>
      <c r="D6" s="224"/>
      <c r="E6" s="224"/>
      <c r="F6" s="224"/>
    </row>
    <row r="7" spans="1:6" ht="12.75">
      <c r="A7" s="225"/>
      <c r="B7" s="225"/>
      <c r="C7" s="225"/>
      <c r="D7" s="225"/>
      <c r="E7" s="225"/>
      <c r="F7" s="225"/>
    </row>
    <row r="8" spans="1:6" ht="12.75">
      <c r="A8" s="225"/>
      <c r="B8" s="225"/>
      <c r="C8" s="225"/>
      <c r="D8" s="225"/>
      <c r="E8" s="225"/>
      <c r="F8" s="225"/>
    </row>
    <row r="9" spans="1:6" ht="69" customHeight="1">
      <c r="A9" s="227" t="s">
        <v>120</v>
      </c>
      <c r="B9" s="228"/>
      <c r="C9" s="228"/>
      <c r="D9" s="228"/>
      <c r="E9" s="228"/>
      <c r="F9" s="229"/>
    </row>
    <row r="10" spans="1:6" ht="69" customHeight="1">
      <c r="A10" s="227" t="s">
        <v>200</v>
      </c>
      <c r="B10" s="228"/>
      <c r="C10" s="228"/>
      <c r="D10" s="228"/>
      <c r="E10" s="228"/>
      <c r="F10" s="229"/>
    </row>
    <row r="11" spans="1:6" ht="69" customHeight="1">
      <c r="A11" s="230" t="s">
        <v>201</v>
      </c>
      <c r="B11" s="231"/>
      <c r="C11" s="231"/>
      <c r="D11" s="231"/>
      <c r="E11" s="231"/>
      <c r="F11" s="232"/>
    </row>
    <row r="12" spans="1:6" ht="69" customHeight="1">
      <c r="A12" s="230" t="s">
        <v>202</v>
      </c>
      <c r="B12" s="231"/>
      <c r="C12" s="231"/>
      <c r="D12" s="231"/>
      <c r="E12" s="231"/>
      <c r="F12" s="232"/>
    </row>
    <row r="13" spans="1:6" ht="12.75">
      <c r="A13" s="6"/>
      <c r="B13" s="6"/>
      <c r="C13" s="6"/>
      <c r="D13" s="6"/>
      <c r="E13" s="6"/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  <row r="16" spans="1:6" ht="12.75">
      <c r="A16" s="6"/>
      <c r="B16" s="6"/>
      <c r="C16" s="6"/>
      <c r="D16" s="6"/>
      <c r="E16" s="6"/>
      <c r="F16" s="6"/>
    </row>
    <row r="17" spans="1:6" ht="12.75">
      <c r="A17" s="6" t="s">
        <v>121</v>
      </c>
      <c r="B17" s="6"/>
      <c r="C17" s="6"/>
      <c r="D17" s="6" t="s">
        <v>122</v>
      </c>
      <c r="E17" s="6"/>
      <c r="F17" s="6"/>
    </row>
    <row r="18" spans="1:6" ht="12.75">
      <c r="A18" s="6" t="s">
        <v>123</v>
      </c>
      <c r="B18" s="6"/>
      <c r="C18" s="6"/>
      <c r="D18" s="6"/>
      <c r="E18" s="6"/>
      <c r="F18" s="6"/>
    </row>
    <row r="19" spans="1:6" ht="12.75">
      <c r="A19" s="6" t="s">
        <v>124</v>
      </c>
      <c r="B19" s="6"/>
      <c r="C19" s="6"/>
      <c r="D19" s="6" t="s">
        <v>125</v>
      </c>
      <c r="E19" s="6"/>
      <c r="F19" s="6"/>
    </row>
    <row r="20" spans="1:6" ht="12.75">
      <c r="A20" s="6"/>
      <c r="B20" s="6"/>
      <c r="C20" s="6"/>
      <c r="D20" s="6"/>
      <c r="E20" s="6"/>
      <c r="F20" s="6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Davor Krsnik</cp:lastModifiedBy>
  <cp:lastPrinted>2011-07-28T06:52:43Z</cp:lastPrinted>
  <dcterms:created xsi:type="dcterms:W3CDTF">2003-11-19T18:37:16Z</dcterms:created>
  <dcterms:modified xsi:type="dcterms:W3CDTF">2011-07-28T06:53:16Z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