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20520" windowHeight="36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<sst xmlns="http://schemas.openxmlformats.org/spreadsheetml/2006/main" count="410" uniqueCount="356">
  <si>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</si>
  <si>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</si>
  <si>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</si>
  <si>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</si>
  <si>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</si>
  <si>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</si>
  <si>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</si>
  <si>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</si>
  <si>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</si>
  <si>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</si>
  <si>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</si>
  <si>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</si>
  <si>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</si>
  <si>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</si>
  <si>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</si>
  <si>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</si>
  <si>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</si>
  <si>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</si>
  <si>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</si>
  <si>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</si>
  <si>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</si>
  <si>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</si>
  <si>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</si>
  <si>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</si>
  <si>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</si>
  <si>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</si>
  <si>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</si>
  <si>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</si>
  <si>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</si>
  <si>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</si>
  <si>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</si>
  <si>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</si>
  <si>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</si>
  <si>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</si>
  <si>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</si>
  <si>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</si>
  <si>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</si>
  <si>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</si>
  <si>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</si>
  <si>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</si>
  <si>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</si>
  <si>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</si>
  <si>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</si>
  <si>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</si>
  <si>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</si>
  <si>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</si>
  <si>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</si>
  <si>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</si>
  <si>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</si>
  <si>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</si>
  <si>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</si>
  <si>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</si>
  <si>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</si>
  <si>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</si>
  <si>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</si>
  <si>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</si>
  <si>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</si>
  <si>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</si>
  <si>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</si>
  <si>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</si>
  <si>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</si>
  <si>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</si>
  <si>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</si>
  <si>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</si>
  <si>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</si>
  <si>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</si>
  <si>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</si>
  <si>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</si>
  <si>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</si>
  <si>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</si>
  <si>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</si>
  <si>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</si>
  <si>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</si>
  <si>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</si>
  <si>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</si>
  <si>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</si>
  <si>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</si>
  <si>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</si>
  <si>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</si>
  <si>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</si>
  <si>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</si>
  <si>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</si>
  <si>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</si>
  <si>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</si>
  <si>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</si>
  <si>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</si>
  <si>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</si>
  <si>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</si>
  <si>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</si>
  <si>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</si>
  <si>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</si>
  <si>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</si>
  <si>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</si>
  <si>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</si>
  <si>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</si>
  <si>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</si>
  <si>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</si>
  <si>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</si>
  <si>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</si>
  <si>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</si>
  <si>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</si>
  <si>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</si>
  <si>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</si>
  <si>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</si>
  <si>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</si>
  <si>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</si>
  <si>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</si>
  <si>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</si>
  <si>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</si>
  <si>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</si>
  <si>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</si>
  <si>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</si>
  <si>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</si>
  <si>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</si>
  <si>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</si>
  <si>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</si>
  <si>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</si>
  <si>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</si>
  <si>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</si>
  <si>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</si>
  <si>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</si>
  <si>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</si>
  <si>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</si>
  <si>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</si>
  <si>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</si>
  <si>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</si>
  <si>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</si>
  <si>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</si>
  <si>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</si>
  <si>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</si>
  <si>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</si>
  <si>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</si>
  <si>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</si>
  <si>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</si>
  <si>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</si>
  <si>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</si>
  <si>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</si>
  <si>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</si>
  <si>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</si>
  <si>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</si>
  <si>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</si>
  <si>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</si>
  <si>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</si>
  <si>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</si>
  <si>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</si>
  <si>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</si>
  <si>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</si>
  <si>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</si>
  <si>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</si>
  <si>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</si>
  <si>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</si>
  <si>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</si>
  <si>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</si>
  <si>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</si>
  <si>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</si>
  <si>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</si>
  <si>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</si>
  <si>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</si>
  <si>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</si>
  <si>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</si>
  <si>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</si>
  <si>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</si>
  <si>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</si>
  <si>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</si>
  <si>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</si>
  <si>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</si>
  <si>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</si>
  <si>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</si>
  <si>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</si>
  <si>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</si>
  <si>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</si>
  <si>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</si>
  <si>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</si>
  <si>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</si>
  <si>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</si>
  <si>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</si>
  <si>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</si>
  <si>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</si>
  <si>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</si>
  <si>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</si>
  <si>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</si>
  <si>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</si>
  <si>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</si>
  <si>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</si>
  <si>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</si>
  <si>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</si>
  <si>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</si>
  <si>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</si>
  <si>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</si>
  <si>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</si>
  <si>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</si>
  <si>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</si>
  <si>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</si>
  <si>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</si>
  <si>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</si>
  <si>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</si>
  <si>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</si>
  <si>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</si>
  <si>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</si>
  <si>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</si>
  <si>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</si>
  <si>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</si>
  <si>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</si>
  <si>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</si>
  <si>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</si>
  <si>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</si>
  <si>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</si>
  <si>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</si>
  <si>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</si>
  <si>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</si>
  <si>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</si>
  <si>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</si>
  <si>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</si>
  <si>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</si>
  <si>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</si>
  <si>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</si>
  <si>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</si>
  <si>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</si>
  <si>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</si>
  <si>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</si>
  <si>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</si>
  <si>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</si>
  <si>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</si>
  <si>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</si>
  <si>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</si>
  <si>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</si>
  <si>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</si>
  <si>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</si>
  <si>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</si>
  <si>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</si>
  <si>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</si>
  <si>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</si>
  <si>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</si>
  <si>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</si>
  <si>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</si>
  <si>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</si>
  <si>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</si>
  <si>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</si>
  <si>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</si>
  <si>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</si>
  <si>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</si>
  <si>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</si>
  <si>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</si>
  <si>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</si>
  <si>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</si>
  <si>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</si>
  <si>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</si>
  <si>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</si>
  <si>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</si>
  <si>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</si>
  <si>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</si>
  <si>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</si>
  <si>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</si>
  <si>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</si>
  <si>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</si>
  <si>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</si>
  <si>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</si>
  <si>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</si>
  <si>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</si>
  <si>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</si>
  <si>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</si>
  <si>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</si>
  <si>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</si>
  <si>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</si>
  <si>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</si>
  <si>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</si>
  <si>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</si>
  <si>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</si>
  <si>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</si>
  <si>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</si>
  <si>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</si>
  <si>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</si>
  <si>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</si>
  <si>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</si>
  <si>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</si>
  <si>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</si>
  <si>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</si>
  <si>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</si>
  <si>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</si>
  <si>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</si>
  <si>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</si>
  <si>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</si>
  <si>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</si>
  <si>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</si>
  <si>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</si>
  <si>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</si>
  <si>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</si>
  <si>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</si>
  <si>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</si>
  <si>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</si>
  <si>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</si>
  <si>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</si>
  <si>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</si>
  <si>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</si>
  <si>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</si>
  <si>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</si>
  <si>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</si>
  <si>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</si>
  <si>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</si>
  <si>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</si>
  <si>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</si>
  <si>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</si>
  <si>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</si>
  <si>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</si>
  <si>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</si>
  <si>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</si>
  <si>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</si>
  <si>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</si>
  <si>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</si>
  <si>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</si>
  <si>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</si>
  <si>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</si>
  <si>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</si>
  <si>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</si>
  <si>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</si>
  <si>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</si>
  <si>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</si>
  <si>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</si>
  <si>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</si>
  <si>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</si>
  <si>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</si>
  <si>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</si>
  <si>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</si>
  <si>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</si>
  <si>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OSIJEK</t>
  </si>
  <si>
    <t>MATIJE GUPCA 2</t>
  </si>
  <si>
    <t>saponia@saponia.hr</t>
  </si>
  <si>
    <t>www.saponia.hr</t>
  </si>
  <si>
    <t>OSJEČKO-BARANJSKA ŽUPANIJA</t>
  </si>
  <si>
    <t>RAJHL GORDANA</t>
  </si>
  <si>
    <t>031 513 613</t>
  </si>
  <si>
    <t>031 513 637</t>
  </si>
  <si>
    <t>gordana.rajhl@saponia.hr</t>
  </si>
  <si>
    <t>SKENDER DAMIR</t>
  </si>
  <si>
    <t xml:space="preserve">za razdoblje od </t>
  </si>
  <si>
    <t>Obveznik: SAPONIA DD OSIJEK</t>
  </si>
  <si>
    <t>DA</t>
  </si>
  <si>
    <t xml:space="preserve">MERCOS DOO </t>
  </si>
  <si>
    <t>MARASKA DD</t>
  </si>
  <si>
    <t>ZADAR</t>
  </si>
  <si>
    <t>SAPONIA COMMERCE DOO</t>
  </si>
  <si>
    <t>BEOGRAD</t>
  </si>
  <si>
    <t>DALMATIEN BETEILINGUNGS GmbH</t>
  </si>
  <si>
    <t>KLAGENFURT</t>
  </si>
  <si>
    <t>28423138222</t>
  </si>
  <si>
    <t>07602786563</t>
  </si>
  <si>
    <t>KANDIT DOO</t>
  </si>
  <si>
    <t>71007296189</t>
  </si>
  <si>
    <t>VIII. IZVANREDNI - OSTALI RASHODI</t>
  </si>
  <si>
    <t>SAPONIA kemijska, prehrambena i farmaceutska industrija D.D.</t>
  </si>
  <si>
    <t>17336908</t>
  </si>
  <si>
    <t>230094z</t>
  </si>
  <si>
    <t>30.09.2018.</t>
  </si>
  <si>
    <t>stanje na dan 30.09.2018.</t>
  </si>
  <si>
    <t>u razdoblju 01.01.2018 do 30.09.2018.</t>
  </si>
  <si>
    <t>u razdoblju 01.01.2018. do 30.09.2018.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</si>
</sst>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2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49" fontId="2" fillId="0" borderId="23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>
      <alignment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vertical="top"/>
      <protection hidden="1"/>
    </xf>
    <xf numFmtId="3" fontId="0" fillId="0" borderId="0" xfId="0" applyNumberForma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2" fillId="0" borderId="23" xfId="57" applyNumberFormat="1" applyFont="1" applyFill="1" applyBorder="1" applyAlignment="1" applyProtection="1">
      <alignment horizontal="right" vertical="center"/>
      <protection hidden="1" locked="0"/>
    </xf>
    <xf numFmtId="0" fontId="55" fillId="34" borderId="0" xfId="0" applyFont="1" applyFill="1" applyAlignment="1">
      <alignment/>
    </xf>
    <xf numFmtId="0" fontId="55" fillId="0" borderId="0" xfId="0" applyFont="1" applyFill="1" applyAlignment="1">
      <alignment/>
    </xf>
    <xf numFmtId="0" fontId="2" fillId="35" borderId="23" xfId="0" applyFont="1" applyFill="1" applyBorder="1" applyAlignment="1" applyProtection="1">
      <alignment horizontal="right" vertical="center"/>
      <protection hidden="1" locked="0"/>
    </xf>
    <xf numFmtId="0" fontId="2" fillId="35" borderId="27" xfId="0" applyFont="1" applyFill="1" applyBorder="1" applyAlignment="1" applyProtection="1">
      <alignment horizontal="right" vertical="center"/>
      <protection hidden="1" locked="0"/>
    </xf>
    <xf numFmtId="0" fontId="2" fillId="35" borderId="28" xfId="0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9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9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9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3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center" vertical="top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49" fontId="2" fillId="35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35" borderId="28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9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3" xfId="53" applyNumberForma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35" borderId="23" xfId="0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C48" sqref="C48:E4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247</v>
      </c>
      <c r="B1" s="167"/>
      <c r="C1" s="167"/>
      <c r="D1" s="32"/>
      <c r="E1" s="32"/>
      <c r="F1" s="32"/>
      <c r="G1" s="32"/>
      <c r="H1" s="32"/>
      <c r="I1" s="32"/>
      <c r="J1" s="10"/>
      <c r="K1" s="10"/>
      <c r="L1" s="10"/>
    </row>
    <row r="2" spans="1:12" ht="12.75">
      <c r="A2" s="133" t="s">
        <v>248</v>
      </c>
      <c r="B2" s="133"/>
      <c r="C2" s="133"/>
      <c r="D2" s="134"/>
      <c r="E2" s="80">
        <v>43101</v>
      </c>
      <c r="F2" s="12"/>
      <c r="G2" s="13" t="s">
        <v>249</v>
      </c>
      <c r="H2" s="80" t="s">
        <v>352</v>
      </c>
      <c r="I2" s="83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.75">
      <c r="A4" s="135" t="s">
        <v>315</v>
      </c>
      <c r="B4" s="135"/>
      <c r="C4" s="135"/>
      <c r="D4" s="135"/>
      <c r="E4" s="135"/>
      <c r="F4" s="135"/>
      <c r="G4" s="135"/>
      <c r="H4" s="135"/>
      <c r="I4" s="135"/>
      <c r="J4" s="10"/>
      <c r="K4" s="10"/>
      <c r="L4" s="10"/>
    </row>
    <row r="5" spans="1:12" ht="12.75">
      <c r="A5" s="16"/>
      <c r="B5" s="16"/>
      <c r="C5" s="16"/>
      <c r="D5" s="16"/>
      <c r="E5" s="17"/>
      <c r="F5" s="77"/>
      <c r="G5" s="18"/>
      <c r="H5" s="19"/>
      <c r="I5" s="26"/>
      <c r="J5" s="10"/>
      <c r="K5" s="10"/>
      <c r="L5" s="10"/>
    </row>
    <row r="6" spans="1:12" ht="12.75">
      <c r="A6" s="136" t="s">
        <v>250</v>
      </c>
      <c r="B6" s="137"/>
      <c r="C6" s="131" t="s">
        <v>321</v>
      </c>
      <c r="D6" s="132"/>
      <c r="E6" s="28"/>
      <c r="F6" s="28"/>
      <c r="G6" s="28"/>
      <c r="H6" s="28"/>
      <c r="I6" s="28"/>
      <c r="J6" s="10"/>
      <c r="K6" s="10"/>
      <c r="L6" s="10"/>
    </row>
    <row r="7" spans="1:12" ht="12.75">
      <c r="A7" s="22"/>
      <c r="B7" s="22"/>
      <c r="C7" s="16"/>
      <c r="D7" s="16"/>
      <c r="E7" s="28"/>
      <c r="F7" s="28"/>
      <c r="G7" s="28"/>
      <c r="H7" s="28"/>
      <c r="I7" s="28"/>
      <c r="J7" s="10"/>
      <c r="K7" s="10"/>
      <c r="L7" s="10"/>
    </row>
    <row r="8" spans="1:12" ht="12.75">
      <c r="A8" s="138" t="s">
        <v>251</v>
      </c>
      <c r="B8" s="139"/>
      <c r="C8" s="131" t="s">
        <v>322</v>
      </c>
      <c r="D8" s="132"/>
      <c r="E8" s="28"/>
      <c r="F8" s="28"/>
      <c r="G8" s="28"/>
      <c r="H8" s="28"/>
      <c r="I8" s="16"/>
      <c r="J8" s="10"/>
      <c r="K8" s="10"/>
      <c r="L8" s="10"/>
    </row>
    <row r="9" spans="1:12" ht="12.75">
      <c r="A9" s="49"/>
      <c r="B9" s="49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29" t="s">
        <v>252</v>
      </c>
      <c r="B10" s="130"/>
      <c r="C10" s="131" t="s">
        <v>323</v>
      </c>
      <c r="D10" s="132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30"/>
      <c r="B11" s="130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36" t="s">
        <v>253</v>
      </c>
      <c r="B12" s="137"/>
      <c r="C12" s="140" t="s">
        <v>349</v>
      </c>
      <c r="D12" s="141"/>
      <c r="E12" s="141"/>
      <c r="F12" s="141"/>
      <c r="G12" s="141"/>
      <c r="H12" s="141"/>
      <c r="I12" s="141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36" t="s">
        <v>254</v>
      </c>
      <c r="B14" s="137"/>
      <c r="C14" s="142">
        <v>31000</v>
      </c>
      <c r="D14" s="143"/>
      <c r="E14" s="16"/>
      <c r="F14" s="140" t="s">
        <v>324</v>
      </c>
      <c r="G14" s="141"/>
      <c r="H14" s="141"/>
      <c r="I14" s="141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36" t="s">
        <v>255</v>
      </c>
      <c r="B16" s="137"/>
      <c r="C16" s="140" t="s">
        <v>325</v>
      </c>
      <c r="D16" s="141"/>
      <c r="E16" s="141"/>
      <c r="F16" s="141"/>
      <c r="G16" s="141"/>
      <c r="H16" s="141"/>
      <c r="I16" s="141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36" t="s">
        <v>256</v>
      </c>
      <c r="B18" s="137"/>
      <c r="C18" s="144" t="s">
        <v>326</v>
      </c>
      <c r="D18" s="145"/>
      <c r="E18" s="145"/>
      <c r="F18" s="145"/>
      <c r="G18" s="145"/>
      <c r="H18" s="145"/>
      <c r="I18" s="145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36" t="s">
        <v>257</v>
      </c>
      <c r="B20" s="137"/>
      <c r="C20" s="144" t="s">
        <v>327</v>
      </c>
      <c r="D20" s="145"/>
      <c r="E20" s="145"/>
      <c r="F20" s="145"/>
      <c r="G20" s="145"/>
      <c r="H20" s="145"/>
      <c r="I20" s="145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36" t="s">
        <v>258</v>
      </c>
      <c r="B22" s="137"/>
      <c r="C22" s="81">
        <v>312</v>
      </c>
      <c r="D22" s="140" t="s">
        <v>324</v>
      </c>
      <c r="E22" s="146"/>
      <c r="F22" s="147"/>
      <c r="G22" s="148"/>
      <c r="H22" s="149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36" t="s">
        <v>259</v>
      </c>
      <c r="B24" s="137"/>
      <c r="C24" s="81">
        <v>14</v>
      </c>
      <c r="D24" s="140" t="s">
        <v>328</v>
      </c>
      <c r="E24" s="146"/>
      <c r="F24" s="146"/>
      <c r="G24" s="147"/>
      <c r="H24" s="50" t="s">
        <v>260</v>
      </c>
      <c r="I24" s="123">
        <v>1471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115" t="s">
        <v>316</v>
      </c>
      <c r="I25" s="116"/>
      <c r="J25" s="10"/>
      <c r="K25" s="10"/>
      <c r="L25" s="10"/>
    </row>
    <row r="26" spans="1:12" ht="12.75">
      <c r="A26" s="136" t="s">
        <v>261</v>
      </c>
      <c r="B26" s="137"/>
      <c r="C26" s="82" t="s">
        <v>336</v>
      </c>
      <c r="D26" s="25"/>
      <c r="E26" s="32"/>
      <c r="F26" s="24"/>
      <c r="G26" s="136" t="s">
        <v>262</v>
      </c>
      <c r="H26" s="137"/>
      <c r="I26" s="85"/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ht="12.75">
      <c r="A28" s="150" t="s">
        <v>263</v>
      </c>
      <c r="B28" s="151"/>
      <c r="C28" s="152"/>
      <c r="D28" s="152"/>
      <c r="E28" s="153" t="s">
        <v>264</v>
      </c>
      <c r="F28" s="154"/>
      <c r="G28" s="154"/>
      <c r="H28" s="155" t="s">
        <v>265</v>
      </c>
      <c r="I28" s="155"/>
      <c r="J28" s="10"/>
      <c r="K28" s="10"/>
      <c r="L28" s="10"/>
    </row>
    <row r="29" spans="1:12" ht="12.75">
      <c r="A29" s="32"/>
      <c r="B29" s="32"/>
      <c r="C29" s="32"/>
      <c r="D29" s="26"/>
      <c r="E29" s="16"/>
      <c r="F29" s="16"/>
      <c r="G29" s="16"/>
      <c r="H29" s="27"/>
      <c r="I29" s="86"/>
      <c r="J29" s="10"/>
      <c r="K29" s="10"/>
      <c r="L29" s="10"/>
    </row>
    <row r="30" spans="1:12" ht="12.75">
      <c r="A30" s="158"/>
      <c r="B30" s="159"/>
      <c r="C30" s="159"/>
      <c r="D30" s="160"/>
      <c r="E30" s="161"/>
      <c r="F30" s="159"/>
      <c r="G30" s="159"/>
      <c r="H30" s="131"/>
      <c r="I30" s="162"/>
      <c r="J30" s="10"/>
      <c r="K30" s="10"/>
      <c r="L30" s="10"/>
    </row>
    <row r="31" spans="1:12" ht="12.75">
      <c r="A31" s="126" t="s">
        <v>346</v>
      </c>
      <c r="B31" s="127"/>
      <c r="C31" s="127"/>
      <c r="D31" s="128"/>
      <c r="E31" s="126" t="s">
        <v>324</v>
      </c>
      <c r="F31" s="127"/>
      <c r="G31" s="128"/>
      <c r="H31" s="165" t="s">
        <v>347</v>
      </c>
      <c r="I31" s="166"/>
      <c r="J31" s="10"/>
      <c r="K31" s="10"/>
      <c r="L31" s="10"/>
    </row>
    <row r="32" spans="1:12" ht="12.75">
      <c r="A32" s="91"/>
      <c r="B32" s="91"/>
      <c r="C32" s="92"/>
      <c r="D32" s="163"/>
      <c r="E32" s="163"/>
      <c r="F32" s="163"/>
      <c r="G32" s="164"/>
      <c r="H32" s="96"/>
      <c r="I32" s="99"/>
      <c r="J32" s="10"/>
      <c r="K32" s="10"/>
      <c r="L32" s="10"/>
    </row>
    <row r="33" spans="1:12" ht="12.75">
      <c r="A33" s="126" t="s">
        <v>338</v>
      </c>
      <c r="B33" s="186"/>
      <c r="C33" s="186"/>
      <c r="D33" s="187"/>
      <c r="E33" s="126" t="s">
        <v>339</v>
      </c>
      <c r="F33" s="186"/>
      <c r="G33" s="186"/>
      <c r="H33" s="188" t="s">
        <v>345</v>
      </c>
      <c r="I33" s="189"/>
      <c r="J33" s="10"/>
      <c r="K33" s="10"/>
      <c r="L33" s="10"/>
    </row>
    <row r="34" spans="1:12" ht="12.75">
      <c r="A34" s="91"/>
      <c r="B34" s="91"/>
      <c r="C34" s="92"/>
      <c r="D34" s="93"/>
      <c r="E34" s="93"/>
      <c r="F34" s="93"/>
      <c r="G34" s="94"/>
      <c r="H34" s="96"/>
      <c r="I34" s="100"/>
      <c r="J34" s="10"/>
      <c r="K34" s="10"/>
      <c r="L34" s="10"/>
    </row>
    <row r="35" spans="1:12" ht="12.75">
      <c r="A35" s="126" t="s">
        <v>342</v>
      </c>
      <c r="B35" s="127"/>
      <c r="C35" s="127"/>
      <c r="D35" s="128"/>
      <c r="E35" s="126" t="s">
        <v>343</v>
      </c>
      <c r="F35" s="127"/>
      <c r="G35" s="128"/>
      <c r="H35" s="165" t="s">
        <v>351</v>
      </c>
      <c r="I35" s="166"/>
      <c r="J35" s="10"/>
      <c r="K35" s="10"/>
      <c r="L35" s="10"/>
    </row>
    <row r="36" spans="1:12" ht="12.75">
      <c r="A36" s="91"/>
      <c r="B36" s="91"/>
      <c r="C36" s="92"/>
      <c r="D36" s="93"/>
      <c r="E36" s="93"/>
      <c r="F36" s="93"/>
      <c r="G36" s="94"/>
      <c r="H36" s="96"/>
      <c r="I36" s="100"/>
      <c r="J36" s="10"/>
      <c r="K36" s="10"/>
      <c r="L36" s="10"/>
    </row>
    <row r="37" spans="1:12" ht="12.75">
      <c r="A37" s="126" t="s">
        <v>337</v>
      </c>
      <c r="B37" s="127"/>
      <c r="C37" s="127"/>
      <c r="D37" s="128"/>
      <c r="E37" s="126" t="s">
        <v>324</v>
      </c>
      <c r="F37" s="127"/>
      <c r="G37" s="128"/>
      <c r="H37" s="165" t="s">
        <v>344</v>
      </c>
      <c r="I37" s="166"/>
      <c r="J37" s="10"/>
      <c r="K37" s="10"/>
      <c r="L37" s="10"/>
    </row>
    <row r="38" spans="1:12" ht="12.75">
      <c r="A38" s="95"/>
      <c r="B38" s="95"/>
      <c r="C38" s="157"/>
      <c r="D38" s="157"/>
      <c r="E38" s="96"/>
      <c r="F38" s="157"/>
      <c r="G38" s="157"/>
      <c r="H38" s="96"/>
      <c r="I38" s="96"/>
      <c r="J38" s="10"/>
      <c r="K38" s="10"/>
      <c r="L38" s="10"/>
    </row>
    <row r="39" spans="1:12" ht="12.75">
      <c r="A39" s="126" t="s">
        <v>340</v>
      </c>
      <c r="B39" s="127"/>
      <c r="C39" s="127"/>
      <c r="D39" s="128"/>
      <c r="E39" s="126" t="s">
        <v>341</v>
      </c>
      <c r="F39" s="127"/>
      <c r="G39" s="128"/>
      <c r="H39" s="165" t="s">
        <v>350</v>
      </c>
      <c r="I39" s="166"/>
      <c r="J39" s="10"/>
      <c r="K39" s="10"/>
      <c r="L39" s="10"/>
    </row>
    <row r="40" spans="1:12" ht="12.75">
      <c r="A40" s="95"/>
      <c r="B40" s="95"/>
      <c r="C40" s="97"/>
      <c r="D40" s="98"/>
      <c r="E40" s="96"/>
      <c r="F40" s="97"/>
      <c r="G40" s="98"/>
      <c r="H40" s="96"/>
      <c r="I40" s="96"/>
      <c r="J40" s="10"/>
      <c r="K40" s="10"/>
      <c r="L40" s="10"/>
    </row>
    <row r="41" spans="1:12" ht="12.75">
      <c r="A41" s="126"/>
      <c r="B41" s="127"/>
      <c r="C41" s="127"/>
      <c r="D41" s="128"/>
      <c r="E41" s="126"/>
      <c r="F41" s="127"/>
      <c r="G41" s="128"/>
      <c r="H41" s="165"/>
      <c r="I41" s="166"/>
      <c r="J41" s="10"/>
      <c r="K41" s="10"/>
      <c r="L41" s="10"/>
    </row>
    <row r="42" spans="1:12" ht="12.75">
      <c r="A42" s="29"/>
      <c r="B42" s="29"/>
      <c r="C42" s="30"/>
      <c r="D42" s="31"/>
      <c r="E42" s="16"/>
      <c r="F42" s="30"/>
      <c r="G42" s="31"/>
      <c r="H42" s="16"/>
      <c r="I42" s="16"/>
      <c r="J42" s="10"/>
      <c r="K42" s="10"/>
      <c r="L42" s="10"/>
    </row>
    <row r="43" spans="1:12" ht="12.75">
      <c r="A43" s="33"/>
      <c r="B43" s="33"/>
      <c r="C43" s="33"/>
      <c r="D43" s="20"/>
      <c r="E43" s="20"/>
      <c r="F43" s="33"/>
      <c r="G43" s="20"/>
      <c r="H43" s="20"/>
      <c r="I43" s="20"/>
      <c r="J43" s="10"/>
      <c r="K43" s="10"/>
      <c r="L43" s="10"/>
    </row>
    <row r="44" spans="1:12" ht="12.75">
      <c r="A44" s="129" t="s">
        <v>266</v>
      </c>
      <c r="B44" s="172"/>
      <c r="C44" s="131"/>
      <c r="D44" s="132"/>
      <c r="E44" s="26"/>
      <c r="F44" s="140"/>
      <c r="G44" s="159"/>
      <c r="H44" s="159"/>
      <c r="I44" s="159"/>
      <c r="J44" s="10"/>
      <c r="K44" s="10"/>
      <c r="L44" s="10"/>
    </row>
    <row r="45" spans="1:12" ht="12.75">
      <c r="A45" s="29"/>
      <c r="B45" s="29"/>
      <c r="C45" s="173"/>
      <c r="D45" s="174"/>
      <c r="E45" s="16"/>
      <c r="F45" s="173"/>
      <c r="G45" s="175"/>
      <c r="H45" s="34"/>
      <c r="I45" s="34"/>
      <c r="J45" s="10"/>
      <c r="K45" s="10"/>
      <c r="L45" s="10"/>
    </row>
    <row r="46" spans="1:12" ht="12.75">
      <c r="A46" s="129" t="s">
        <v>267</v>
      </c>
      <c r="B46" s="172"/>
      <c r="C46" s="140" t="s">
        <v>329</v>
      </c>
      <c r="D46" s="156"/>
      <c r="E46" s="156"/>
      <c r="F46" s="156"/>
      <c r="G46" s="156"/>
      <c r="H46" s="156"/>
      <c r="I46" s="156"/>
      <c r="J46" s="10"/>
      <c r="K46" s="10"/>
      <c r="L46" s="10"/>
    </row>
    <row r="47" spans="1:12" ht="12.75">
      <c r="A47" s="22"/>
      <c r="B47" s="22"/>
      <c r="C47" s="21" t="s">
        <v>268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29" t="s">
        <v>269</v>
      </c>
      <c r="B48" s="172"/>
      <c r="C48" s="180" t="s">
        <v>330</v>
      </c>
      <c r="D48" s="181"/>
      <c r="E48" s="182"/>
      <c r="F48" s="16"/>
      <c r="G48" s="50" t="s">
        <v>270</v>
      </c>
      <c r="H48" s="180" t="s">
        <v>331</v>
      </c>
      <c r="I48" s="181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29" t="s">
        <v>256</v>
      </c>
      <c r="B50" s="172"/>
      <c r="C50" s="185" t="s">
        <v>332</v>
      </c>
      <c r="D50" s="181"/>
      <c r="E50" s="181"/>
      <c r="F50" s="181"/>
      <c r="G50" s="181"/>
      <c r="H50" s="181"/>
      <c r="I50" s="181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36" t="s">
        <v>271</v>
      </c>
      <c r="B52" s="137"/>
      <c r="C52" s="180" t="s">
        <v>333</v>
      </c>
      <c r="D52" s="181"/>
      <c r="E52" s="181"/>
      <c r="F52" s="181"/>
      <c r="G52" s="181"/>
      <c r="H52" s="181"/>
      <c r="I52" s="141"/>
      <c r="J52" s="10"/>
      <c r="K52" s="10"/>
      <c r="L52" s="10"/>
    </row>
    <row r="53" spans="1:12" ht="12.75">
      <c r="A53" s="20"/>
      <c r="B53" s="20"/>
      <c r="C53" s="168" t="s">
        <v>272</v>
      </c>
      <c r="D53" s="168"/>
      <c r="E53" s="168"/>
      <c r="F53" s="168"/>
      <c r="G53" s="168"/>
      <c r="H53" s="168"/>
      <c r="I53" s="87"/>
      <c r="J53" s="10"/>
      <c r="K53" s="10"/>
      <c r="L53" s="10"/>
    </row>
    <row r="54" spans="1:12" ht="12.75">
      <c r="A54" s="20"/>
      <c r="B54" s="20"/>
      <c r="C54" s="35"/>
      <c r="D54" s="35"/>
      <c r="E54" s="35"/>
      <c r="F54" s="35"/>
      <c r="G54" s="35"/>
      <c r="H54" s="35"/>
      <c r="I54" s="87"/>
      <c r="J54" s="10"/>
      <c r="K54" s="10"/>
      <c r="L54" s="10"/>
    </row>
    <row r="55" spans="1:12" ht="12.75">
      <c r="A55" s="20"/>
      <c r="B55" s="176" t="s">
        <v>273</v>
      </c>
      <c r="C55" s="177"/>
      <c r="D55" s="177"/>
      <c r="E55" s="177"/>
      <c r="F55" s="48"/>
      <c r="G55" s="48"/>
      <c r="H55" s="48"/>
      <c r="I55" s="88"/>
      <c r="J55" s="10"/>
      <c r="K55" s="10"/>
      <c r="L55" s="10"/>
    </row>
    <row r="56" spans="1:12" ht="12.75">
      <c r="A56" s="20"/>
      <c r="B56" s="178" t="s">
        <v>304</v>
      </c>
      <c r="C56" s="179"/>
      <c r="D56" s="179"/>
      <c r="E56" s="179"/>
      <c r="F56" s="179"/>
      <c r="G56" s="179"/>
      <c r="H56" s="179"/>
      <c r="I56" s="179"/>
      <c r="J56" s="10"/>
      <c r="K56" s="10"/>
      <c r="L56" s="10"/>
    </row>
    <row r="57" spans="1:12" ht="12.75">
      <c r="A57" s="20"/>
      <c r="B57" s="178" t="s">
        <v>305</v>
      </c>
      <c r="C57" s="179"/>
      <c r="D57" s="179"/>
      <c r="E57" s="179"/>
      <c r="F57" s="179"/>
      <c r="G57" s="179"/>
      <c r="H57" s="179"/>
      <c r="I57" s="88"/>
      <c r="J57" s="10"/>
      <c r="K57" s="10"/>
      <c r="L57" s="10"/>
    </row>
    <row r="58" spans="1:12" ht="12.75">
      <c r="A58" s="20"/>
      <c r="B58" s="178" t="s">
        <v>306</v>
      </c>
      <c r="C58" s="179"/>
      <c r="D58" s="179"/>
      <c r="E58" s="179"/>
      <c r="F58" s="179"/>
      <c r="G58" s="179"/>
      <c r="H58" s="179"/>
      <c r="I58" s="179"/>
      <c r="J58" s="10"/>
      <c r="K58" s="10"/>
      <c r="L58" s="10"/>
    </row>
    <row r="59" spans="1:12" ht="12.75">
      <c r="A59" s="20"/>
      <c r="B59" s="178" t="s">
        <v>307</v>
      </c>
      <c r="C59" s="179"/>
      <c r="D59" s="179"/>
      <c r="E59" s="179"/>
      <c r="F59" s="179"/>
      <c r="G59" s="179"/>
      <c r="H59" s="179"/>
      <c r="I59" s="179"/>
      <c r="J59" s="10"/>
      <c r="K59" s="10"/>
      <c r="L59" s="10"/>
    </row>
    <row r="60" spans="1:12" ht="12.75">
      <c r="A60" s="20"/>
      <c r="B60" s="78"/>
      <c r="C60" s="79"/>
      <c r="D60" s="79"/>
      <c r="E60" s="79"/>
      <c r="F60" s="79"/>
      <c r="G60" s="79"/>
      <c r="H60" s="79"/>
      <c r="I60" s="79"/>
      <c r="J60" s="10"/>
      <c r="K60" s="10"/>
      <c r="L60" s="10"/>
    </row>
    <row r="61" spans="1:12" ht="13.5" thickBot="1">
      <c r="A61" s="89" t="s">
        <v>274</v>
      </c>
      <c r="B61" s="16"/>
      <c r="C61" s="16"/>
      <c r="D61" s="16"/>
      <c r="E61" s="16"/>
      <c r="F61" s="16"/>
      <c r="G61" s="36"/>
      <c r="H61" s="37"/>
      <c r="I61" s="36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275</v>
      </c>
      <c r="F62" s="32"/>
      <c r="G62" s="169" t="s">
        <v>276</v>
      </c>
      <c r="H62" s="170"/>
      <c r="I62" s="171"/>
      <c r="J62" s="10"/>
      <c r="K62" s="10"/>
      <c r="L62" s="10"/>
    </row>
    <row r="63" spans="1:12" ht="12.75">
      <c r="A63" s="90"/>
      <c r="B63" s="90"/>
      <c r="C63" s="26"/>
      <c r="D63" s="26"/>
      <c r="E63" s="26"/>
      <c r="F63" s="26"/>
      <c r="G63" s="183"/>
      <c r="H63" s="184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" name="Range1"/>
    <protectedRange sqref="A33:G33 A37:G37" name="Range1_6"/>
    <protectedRange sqref="H33:I33 H37:I37" name="Range1_6_1"/>
  </protectedRanges>
  <mergeCells count="76">
    <mergeCell ref="A33:D33"/>
    <mergeCell ref="A35:D35"/>
    <mergeCell ref="H31:I31"/>
    <mergeCell ref="H33:I33"/>
    <mergeCell ref="H35:I35"/>
    <mergeCell ref="H37:I37"/>
    <mergeCell ref="E33:G33"/>
    <mergeCell ref="H41:I41"/>
    <mergeCell ref="E35:G35"/>
    <mergeCell ref="A37:D37"/>
    <mergeCell ref="E37:G37"/>
    <mergeCell ref="G63:H63"/>
    <mergeCell ref="A50:B50"/>
    <mergeCell ref="C50:I50"/>
    <mergeCell ref="A52:B52"/>
    <mergeCell ref="C52:I52"/>
    <mergeCell ref="E39:G39"/>
    <mergeCell ref="B55:E55"/>
    <mergeCell ref="B56:I56"/>
    <mergeCell ref="B57:H57"/>
    <mergeCell ref="B58:I58"/>
    <mergeCell ref="B59:I59"/>
    <mergeCell ref="A48:B48"/>
    <mergeCell ref="C48:E48"/>
    <mergeCell ref="H48:I48"/>
    <mergeCell ref="H39:I39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8:D38"/>
    <mergeCell ref="F38:G38"/>
    <mergeCell ref="A39:D39"/>
    <mergeCell ref="A30:D30"/>
    <mergeCell ref="E30:G30"/>
    <mergeCell ref="H30:I30"/>
    <mergeCell ref="A31:D31"/>
    <mergeCell ref="E31:G31"/>
    <mergeCell ref="D32:G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41:D41"/>
    <mergeCell ref="E41:G41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5" zoomScaleSheetLayoutView="115" zoomScalePageLayoutView="0" workbookViewId="0" topLeftCell="A83">
      <selection activeCell="A1" sqref="A1:K120"/>
    </sheetView>
  </sheetViews>
  <sheetFormatPr defaultColWidth="9.140625" defaultRowHeight="12.75"/>
  <cols>
    <col min="1" max="7" width="9.140625" style="51" customWidth="1"/>
    <col min="8" max="8" width="5.57421875" style="51" customWidth="1"/>
    <col min="9" max="9" width="9.140625" style="51" customWidth="1"/>
    <col min="10" max="10" width="10.8515625" style="51" customWidth="1"/>
    <col min="11" max="11" width="11.7109375" style="51" customWidth="1"/>
    <col min="12" max="12" width="10.00390625" style="51" bestFit="1" customWidth="1"/>
    <col min="13" max="16384" width="9.140625" style="51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353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335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6" t="s">
        <v>277</v>
      </c>
      <c r="J4" s="113" t="s">
        <v>317</v>
      </c>
      <c r="K4" s="102" t="s">
        <v>318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5">
        <v>2</v>
      </c>
      <c r="J5" s="111">
        <v>3</v>
      </c>
      <c r="K5" s="111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2">
        <f>J9+J16+J26+J35+J39</f>
        <v>519719305</v>
      </c>
      <c r="K8" s="52">
        <f>K9+K16+K26+K35+K39</f>
        <v>487206217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2">
        <f>SUM(J10:J15)</f>
        <v>495818</v>
      </c>
      <c r="K9" s="52">
        <f>SUM(K10:K15)</f>
        <v>357293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0</v>
      </c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316895</v>
      </c>
      <c r="K11" s="7">
        <v>182406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0</v>
      </c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0</v>
      </c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0</v>
      </c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178923</v>
      </c>
      <c r="K15" s="7">
        <v>174887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2">
        <f>SUM(J17:J25)</f>
        <v>423769899</v>
      </c>
      <c r="K16" s="52">
        <f>SUM(K17:K25)</f>
        <v>392039407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64248663</v>
      </c>
      <c r="K17" s="7">
        <v>64248663</v>
      </c>
    </row>
    <row r="18" spans="1:11" ht="12.75">
      <c r="A18" s="203" t="s">
        <v>246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161164631</v>
      </c>
      <c r="K18" s="7">
        <v>154268325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123169136</v>
      </c>
      <c r="K19" s="7">
        <v>106409853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12406954</v>
      </c>
      <c r="K20" s="7">
        <v>10279055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47292216</v>
      </c>
      <c r="K21" s="7">
        <v>45201530</v>
      </c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479302</v>
      </c>
      <c r="K22" s="7">
        <v>852304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6105455</v>
      </c>
      <c r="K23" s="7">
        <v>1876135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1300</v>
      </c>
      <c r="J24" s="7">
        <v>11813</v>
      </c>
      <c r="K24" s="7">
        <v>11813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8891729</v>
      </c>
      <c r="K25" s="7">
        <v>8891729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2">
        <f>SUM(J27:J34)</f>
        <v>95185154</v>
      </c>
      <c r="K26" s="52">
        <f>SUM(K27:K34)</f>
        <v>94654268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0</v>
      </c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24592808</v>
      </c>
      <c r="K28" s="7">
        <v>24592808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68127258</v>
      </c>
      <c r="K29" s="7">
        <v>68127258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>
        <v>0</v>
      </c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2426702</v>
      </c>
      <c r="K31" s="7">
        <v>1895816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38386</v>
      </c>
      <c r="K32" s="7">
        <v>38386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0</v>
      </c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>
        <v>0</v>
      </c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0</v>
      </c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0</v>
      </c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0</v>
      </c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268434</v>
      </c>
      <c r="K39" s="7">
        <v>155249</v>
      </c>
    </row>
    <row r="40" spans="1:11" ht="12.75">
      <c r="A40" s="206" t="s">
        <v>239</v>
      </c>
      <c r="B40" s="207"/>
      <c r="C40" s="207"/>
      <c r="D40" s="207"/>
      <c r="E40" s="207"/>
      <c r="F40" s="207"/>
      <c r="G40" s="207"/>
      <c r="H40" s="208"/>
      <c r="I40" s="1">
        <v>34</v>
      </c>
      <c r="J40" s="52">
        <f>J41+J49+J56+J64</f>
        <v>594131474</v>
      </c>
      <c r="K40" s="52">
        <f>K41+K49+K56+K64</f>
        <v>641949744</v>
      </c>
    </row>
    <row r="41" spans="1:11" ht="12.75" customHeight="1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2">
        <f>SUM(J42:J48)</f>
        <v>130645817</v>
      </c>
      <c r="K41" s="52">
        <f>SUM(K42:K48)</f>
        <v>135917205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58440460</v>
      </c>
      <c r="K42" s="7">
        <v>60161109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6134164</v>
      </c>
      <c r="K43" s="7">
        <v>10546142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63806949</v>
      </c>
      <c r="K44" s="7">
        <v>63818244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1634671</v>
      </c>
      <c r="K45" s="7">
        <v>1208403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629573</v>
      </c>
      <c r="K46" s="7">
        <v>183307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0</v>
      </c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>
        <v>0</v>
      </c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2">
        <f>SUM(J50:J55)</f>
        <v>384015981</v>
      </c>
      <c r="K49" s="52">
        <f>SUM(K50:K55)</f>
        <v>437589210</v>
      </c>
    </row>
    <row r="50" spans="1:12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19181914</v>
      </c>
      <c r="K50" s="7">
        <v>38005955</v>
      </c>
      <c r="L50" s="124"/>
    </row>
    <row r="51" spans="1:12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221798615</v>
      </c>
      <c r="K51" s="7">
        <v>253888425</v>
      </c>
      <c r="L51" s="124"/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0</v>
      </c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357280</v>
      </c>
      <c r="K53" s="7">
        <v>464287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328995</v>
      </c>
      <c r="K54" s="7">
        <v>3668820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142349177</v>
      </c>
      <c r="K55" s="7">
        <v>141561723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2">
        <f>SUM(J57:J63)</f>
        <v>56343699</v>
      </c>
      <c r="K56" s="52">
        <f>SUM(K57:K63)</f>
        <v>49343699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0</v>
      </c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31215000</v>
      </c>
      <c r="K58" s="7">
        <v>24215000</v>
      </c>
    </row>
    <row r="59" spans="1:11" ht="12.75">
      <c r="A59" s="203" t="s">
        <v>241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>
        <v>0</v>
      </c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>
        <v>0</v>
      </c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0</v>
      </c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25128699</v>
      </c>
      <c r="K62" s="7">
        <v>25128699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0</v>
      </c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23125977</v>
      </c>
      <c r="K64" s="7">
        <v>19099630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3662099</v>
      </c>
      <c r="K65" s="7">
        <v>5362505</v>
      </c>
    </row>
    <row r="66" spans="1:11" ht="12.75">
      <c r="A66" s="206" t="s">
        <v>240</v>
      </c>
      <c r="B66" s="207"/>
      <c r="C66" s="207"/>
      <c r="D66" s="207"/>
      <c r="E66" s="207"/>
      <c r="F66" s="207"/>
      <c r="G66" s="207"/>
      <c r="H66" s="208"/>
      <c r="I66" s="1">
        <v>60</v>
      </c>
      <c r="J66" s="52">
        <f>J7+J8+J40+J65</f>
        <v>1117512878</v>
      </c>
      <c r="K66" s="52">
        <f>K7+K8+K40+K65</f>
        <v>1134518466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2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3">
        <f>J70+J71+J72+J78+J79+J82+J85</f>
        <v>393640460</v>
      </c>
      <c r="K69" s="53">
        <f>K70+K71+K72+K78+K79+K82+K85</f>
        <v>432831214</v>
      </c>
      <c r="L69" s="117"/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244169200</v>
      </c>
      <c r="K70" s="7">
        <v>244169200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215962</v>
      </c>
      <c r="K71" s="7">
        <v>215962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2">
        <f>J73+J74-J75+J76+J77</f>
        <v>182294027</v>
      </c>
      <c r="K72" s="52">
        <f>K73+K74-K75+K76+K77</f>
        <v>204740668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11301320</v>
      </c>
      <c r="K73" s="7">
        <v>12402105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545380</v>
      </c>
      <c r="K74" s="7">
        <v>545380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545380</v>
      </c>
      <c r="K75" s="7">
        <v>545380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0</v>
      </c>
      <c r="K76" s="7"/>
    </row>
    <row r="77" spans="1:12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170992707</v>
      </c>
      <c r="K77" s="7">
        <v>192338563</v>
      </c>
      <c r="L77" s="11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f>2667335-1812723</f>
        <v>854612</v>
      </c>
      <c r="K78" s="7">
        <f>2667335-1297100</f>
        <v>1370235</v>
      </c>
    </row>
    <row r="79" spans="1:11" ht="12.75">
      <c r="A79" s="203" t="s">
        <v>237</v>
      </c>
      <c r="B79" s="204"/>
      <c r="C79" s="204"/>
      <c r="D79" s="204"/>
      <c r="E79" s="204"/>
      <c r="F79" s="204"/>
      <c r="G79" s="204"/>
      <c r="H79" s="205"/>
      <c r="I79" s="1">
        <v>72</v>
      </c>
      <c r="J79" s="52">
        <f>J80-J81</f>
        <v>-97419444</v>
      </c>
      <c r="K79" s="52">
        <f>K80-K81</f>
        <v>-89519640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60446</v>
      </c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97479890</v>
      </c>
      <c r="K81" s="7">
        <v>89519640</v>
      </c>
    </row>
    <row r="82" spans="1:11" ht="12.75">
      <c r="A82" s="203" t="s">
        <v>238</v>
      </c>
      <c r="B82" s="204"/>
      <c r="C82" s="204"/>
      <c r="D82" s="204"/>
      <c r="E82" s="204"/>
      <c r="F82" s="204"/>
      <c r="G82" s="204"/>
      <c r="H82" s="205"/>
      <c r="I82" s="1">
        <v>75</v>
      </c>
      <c r="J82" s="52">
        <f>J83-J84</f>
        <v>29915503</v>
      </c>
      <c r="K82" s="52">
        <f>K83-K84</f>
        <v>27798356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29915503</v>
      </c>
      <c r="K83" s="7">
        <v>27798356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33610600</v>
      </c>
      <c r="K85" s="7">
        <v>44056433</v>
      </c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0</v>
      </c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>
        <v>0</v>
      </c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0</v>
      </c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2">
        <f>SUM(J91:J99)</f>
        <v>278574907</v>
      </c>
      <c r="K90" s="52">
        <f>SUM(K91:K99)</f>
        <v>374005029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44586818</v>
      </c>
      <c r="K91" s="7">
        <f>48145393+34573651</f>
        <v>82719044</v>
      </c>
    </row>
    <row r="92" spans="1:11" ht="12.75">
      <c r="A92" s="203" t="s">
        <v>242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0</v>
      </c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233988089</v>
      </c>
      <c r="K93" s="7">
        <v>291285985</v>
      </c>
    </row>
    <row r="94" spans="1:11" ht="12.75">
      <c r="A94" s="203" t="s">
        <v>243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0</v>
      </c>
      <c r="K94" s="7"/>
    </row>
    <row r="95" spans="1:11" ht="12.75">
      <c r="A95" s="203" t="s">
        <v>244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0</v>
      </c>
      <c r="K95" s="7"/>
    </row>
    <row r="96" spans="1:11" ht="12.75">
      <c r="A96" s="203" t="s">
        <v>245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>
        <v>0</v>
      </c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>
        <v>0</v>
      </c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0</v>
      </c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0</v>
      </c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2">
        <f>SUM(J101:J112)</f>
        <v>422113492</v>
      </c>
      <c r="K100" s="52">
        <f>SUM(K101:K112)</f>
        <v>290611758</v>
      </c>
    </row>
    <row r="101" spans="1:12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f>2733799+398900</f>
        <v>3132699</v>
      </c>
      <c r="K101" s="7">
        <f>4142751+398900</f>
        <v>4541651</v>
      </c>
      <c r="L101" s="125"/>
    </row>
    <row r="102" spans="1:11" ht="12.75">
      <c r="A102" s="203" t="s">
        <v>242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2629222</v>
      </c>
      <c r="K102" s="7">
        <v>2629222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222060224</v>
      </c>
      <c r="K103" s="7">
        <v>95965989</v>
      </c>
    </row>
    <row r="104" spans="1:11" ht="12.75">
      <c r="A104" s="203" t="s">
        <v>243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990909</v>
      </c>
      <c r="K104" s="7">
        <v>610484</v>
      </c>
    </row>
    <row r="105" spans="1:11" ht="12.75">
      <c r="A105" s="203" t="s">
        <v>244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163220998</v>
      </c>
      <c r="K105" s="7">
        <v>163322285</v>
      </c>
    </row>
    <row r="106" spans="1:11" ht="12.75">
      <c r="A106" s="203" t="s">
        <v>245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10800000</v>
      </c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>
        <v>0</v>
      </c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6378536</v>
      </c>
      <c r="K108" s="7">
        <v>6616373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11347264</v>
      </c>
      <c r="K109" s="7">
        <v>15490651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0</v>
      </c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0</v>
      </c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1553640</v>
      </c>
      <c r="K112" s="7">
        <v>1435103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23184019</v>
      </c>
      <c r="K113" s="7">
        <v>37070465</v>
      </c>
    </row>
    <row r="114" spans="1:12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2">
        <f>J69+J86+J90+J100+J113</f>
        <v>1117512878</v>
      </c>
      <c r="K114" s="52">
        <f>K69+K86+K90+K100+K113</f>
        <v>1134518466</v>
      </c>
      <c r="L114" s="117"/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308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118">
        <f>+J69-J85</f>
        <v>360029860</v>
      </c>
      <c r="K118" s="7">
        <f>+K69-K119</f>
        <v>388774781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119">
        <f>+J85</f>
        <v>33610600</v>
      </c>
      <c r="K119" s="8">
        <f>+K85</f>
        <v>44056433</v>
      </c>
    </row>
    <row r="120" spans="1:11" ht="12.75">
      <c r="A120" s="212" t="s">
        <v>309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:K67 J86:K115 J70:K70">
      <formula1>0</formula1>
    </dataValidation>
  </dataValidations>
  <printOptions/>
  <pageMargins left="0.7480314960629921" right="0.7480314960629921" top="0.7874015748031497" bottom="0.8267716535433072" header="0.5118110236220472" footer="0.5118110236220472"/>
  <pageSetup fitToHeight="2"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Normal="85" zoomScaleSheetLayoutView="110" zoomScalePageLayoutView="0" workbookViewId="0" topLeftCell="A1">
      <selection activeCell="M71" sqref="A1:M71"/>
    </sheetView>
  </sheetViews>
  <sheetFormatPr defaultColWidth="9.140625" defaultRowHeight="12.75"/>
  <cols>
    <col min="1" max="5" width="9.140625" style="51" customWidth="1"/>
    <col min="6" max="8" width="5.7109375" style="51" customWidth="1"/>
    <col min="9" max="9" width="9.8515625" style="51" customWidth="1"/>
    <col min="10" max="13" width="11.00390625" style="51" customWidth="1"/>
    <col min="14" max="16384" width="9.140625" style="51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354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2" t="s">
        <v>59</v>
      </c>
      <c r="B4" s="252"/>
      <c r="C4" s="252"/>
      <c r="D4" s="252"/>
      <c r="E4" s="252"/>
      <c r="F4" s="252"/>
      <c r="G4" s="252"/>
      <c r="H4" s="252"/>
      <c r="I4" s="56" t="s">
        <v>278</v>
      </c>
      <c r="J4" s="253" t="s">
        <v>317</v>
      </c>
      <c r="K4" s="253"/>
      <c r="L4" s="253" t="s">
        <v>318</v>
      </c>
      <c r="M4" s="253"/>
    </row>
    <row r="5" spans="1:13" ht="12.75">
      <c r="A5" s="252"/>
      <c r="B5" s="252"/>
      <c r="C5" s="252"/>
      <c r="D5" s="252"/>
      <c r="E5" s="252"/>
      <c r="F5" s="252"/>
      <c r="G5" s="252"/>
      <c r="H5" s="252"/>
      <c r="I5" s="56"/>
      <c r="J5" s="102" t="s">
        <v>312</v>
      </c>
      <c r="K5" s="102" t="s">
        <v>313</v>
      </c>
      <c r="L5" s="102" t="s">
        <v>312</v>
      </c>
      <c r="M5" s="102" t="s">
        <v>313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58">
        <v>2</v>
      </c>
      <c r="J6" s="102">
        <v>3</v>
      </c>
      <c r="K6" s="102">
        <v>4</v>
      </c>
      <c r="L6" s="102">
        <v>5</v>
      </c>
      <c r="M6" s="102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3">
        <f>SUM(J8:J9)</f>
        <v>824823524</v>
      </c>
      <c r="K7" s="53">
        <f>SUM(K8:K9)</f>
        <v>304352525</v>
      </c>
      <c r="L7" s="53">
        <f>SUM(L8:L9)</f>
        <v>829262715</v>
      </c>
      <c r="M7" s="53">
        <f>SUM(M8:M9)</f>
        <v>298623083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812600699</v>
      </c>
      <c r="K8" s="7">
        <v>302086156</v>
      </c>
      <c r="L8" s="7">
        <f>116080052+694822822</f>
        <v>810902874</v>
      </c>
      <c r="M8" s="7">
        <v>297044345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12222825</v>
      </c>
      <c r="K9" s="7">
        <v>2266369</v>
      </c>
      <c r="L9" s="7">
        <f>2542622+247356+15569863</f>
        <v>18359841</v>
      </c>
      <c r="M9" s="7">
        <v>1578738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2">
        <f>J11+J12+J16+J20+J21+J22+J25+J26</f>
        <v>787891747</v>
      </c>
      <c r="K10" s="52">
        <f>K11+K12+K16+K20+K21+K22+K25+K26</f>
        <v>289329705</v>
      </c>
      <c r="L10" s="52">
        <f>L11+L12+L16+L20+L21+L22+L25+L26</f>
        <v>782944714</v>
      </c>
      <c r="M10" s="52">
        <f>M11+M12+M16+M20+M21+M22+M25+M26</f>
        <v>283486862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-16798662</v>
      </c>
      <c r="K11" s="7">
        <v>-10739425</v>
      </c>
      <c r="L11" s="7">
        <v>-4516384</v>
      </c>
      <c r="M11" s="7">
        <v>1006193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2">
        <f>SUM(J13:J15)</f>
        <v>653019310</v>
      </c>
      <c r="K12" s="52">
        <f>SUM(K13:K15)</f>
        <v>247027070</v>
      </c>
      <c r="L12" s="52">
        <f>SUM(L13:L15)</f>
        <v>628694210</v>
      </c>
      <c r="M12" s="52">
        <f>SUM(M13:M15)</f>
        <v>228666298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409165202</v>
      </c>
      <c r="K13" s="7">
        <v>151547680</v>
      </c>
      <c r="L13" s="7">
        <v>382313444</v>
      </c>
      <c r="M13" s="7">
        <v>133712326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4093968</v>
      </c>
      <c r="K14" s="7">
        <v>1707398</v>
      </c>
      <c r="L14" s="7">
        <v>15760548</v>
      </c>
      <c r="M14" s="7">
        <v>4676377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239760140</v>
      </c>
      <c r="K15" s="7">
        <v>93771992</v>
      </c>
      <c r="L15" s="7">
        <v>230620218</v>
      </c>
      <c r="M15" s="7">
        <v>90277595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2">
        <f>SUM(J17:J19)</f>
        <v>82844205</v>
      </c>
      <c r="K16" s="52">
        <f>SUM(K17:K19)</f>
        <v>28601090</v>
      </c>
      <c r="L16" s="52">
        <f>SUM(L17:L19)</f>
        <v>89016133</v>
      </c>
      <c r="M16" s="52">
        <f>SUM(M17:M19)</f>
        <v>31055260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53617302</v>
      </c>
      <c r="K17" s="7">
        <v>18450527</v>
      </c>
      <c r="L17" s="7">
        <v>57423656</v>
      </c>
      <c r="M17" s="7">
        <v>19983877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17372049</v>
      </c>
      <c r="K18" s="7">
        <v>6050807</v>
      </c>
      <c r="L18" s="7">
        <v>18809580</v>
      </c>
      <c r="M18" s="7">
        <v>6615632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11854854</v>
      </c>
      <c r="K19" s="7">
        <v>4099756</v>
      </c>
      <c r="L19" s="7">
        <v>12782897</v>
      </c>
      <c r="M19" s="7">
        <v>4455751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39526191</v>
      </c>
      <c r="K20" s="7">
        <v>13359136</v>
      </c>
      <c r="L20" s="7">
        <v>38895087</v>
      </c>
      <c r="M20" s="7">
        <v>12989884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26923250</v>
      </c>
      <c r="K21" s="7">
        <v>9838007</v>
      </c>
      <c r="L21" s="7">
        <v>28124574</v>
      </c>
      <c r="M21" s="7">
        <v>8841574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2">
        <f>SUM(J23:J24)</f>
        <v>990467</v>
      </c>
      <c r="K22" s="52">
        <f>SUM(K23:K24)</f>
        <v>677423</v>
      </c>
      <c r="L22" s="52">
        <f>SUM(L23:L24)</f>
        <v>2239439</v>
      </c>
      <c r="M22" s="52">
        <f>SUM(M23:M24)</f>
        <v>734247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1300</v>
      </c>
      <c r="J24" s="7">
        <v>990467</v>
      </c>
      <c r="K24" s="7">
        <v>677423</v>
      </c>
      <c r="L24" s="7">
        <v>2239439</v>
      </c>
      <c r="M24" s="7">
        <v>734247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1386986</v>
      </c>
      <c r="K26" s="7">
        <v>566404</v>
      </c>
      <c r="L26" s="7">
        <v>491655</v>
      </c>
      <c r="M26" s="7">
        <v>193406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2">
        <f>SUM(J28:J32)</f>
        <v>9767347</v>
      </c>
      <c r="K27" s="52">
        <f>SUM(K28:K32)</f>
        <v>2313232</v>
      </c>
      <c r="L27" s="52">
        <f>SUM(L28:L32)</f>
        <v>8943850</v>
      </c>
      <c r="M27" s="52">
        <f>SUM(M28:M32)</f>
        <v>1577833</v>
      </c>
    </row>
    <row r="28" spans="1:13" ht="23.25" customHeight="1">
      <c r="A28" s="206" t="s">
        <v>226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f>1051393+212208</f>
        <v>1263601</v>
      </c>
      <c r="K28" s="7">
        <v>545921</v>
      </c>
      <c r="L28" s="7">
        <f>1788255+166305</f>
        <v>1954560</v>
      </c>
      <c r="M28" s="7">
        <v>690587</v>
      </c>
    </row>
    <row r="29" spans="1:13" ht="23.25" customHeight="1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f>-1263601+9733931</f>
        <v>8470330</v>
      </c>
      <c r="K29" s="7">
        <v>1733895</v>
      </c>
      <c r="L29" s="7">
        <f>22436+788423+6142407</f>
        <v>6953266</v>
      </c>
      <c r="M29" s="7">
        <v>881127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33416</v>
      </c>
      <c r="K32" s="7">
        <v>33416</v>
      </c>
      <c r="L32" s="7">
        <v>36024</v>
      </c>
      <c r="M32" s="7">
        <v>6119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2">
        <f>SUM(J34:J37)</f>
        <v>19089412</v>
      </c>
      <c r="K33" s="52">
        <f>SUM(K34:K37)</f>
        <v>9360653</v>
      </c>
      <c r="L33" s="52">
        <f>SUM(L34:L37)</f>
        <v>17017662</v>
      </c>
      <c r="M33" s="52">
        <f>SUM(M34:M37)</f>
        <v>5589019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f>1404567+478923</f>
        <v>1883490</v>
      </c>
      <c r="K34" s="7">
        <v>480336</v>
      </c>
      <c r="L34" s="7">
        <f>1167824+322601</f>
        <v>1490425</v>
      </c>
      <c r="M34" s="7">
        <v>395972</v>
      </c>
    </row>
    <row r="35" spans="1:13" ht="21.75" customHeight="1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f>11098866+6107056</f>
        <v>17205922</v>
      </c>
      <c r="K35" s="7">
        <v>8880317</v>
      </c>
      <c r="L35" s="7">
        <f>10571453+4195156</f>
        <v>14766609</v>
      </c>
      <c r="M35" s="7">
        <v>5193047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>
        <v>760628</v>
      </c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 customHeight="1">
      <c r="A41" s="206" t="s">
        <v>348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2">
        <f>J7+J27+J38+J40</f>
        <v>834590871</v>
      </c>
      <c r="K42" s="52">
        <f>K7+K27+K38+K40</f>
        <v>306665757</v>
      </c>
      <c r="L42" s="52">
        <f>L7+L27+L38+L40</f>
        <v>838206565</v>
      </c>
      <c r="M42" s="52">
        <f>M7+M27+M38+M40</f>
        <v>300200916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2">
        <f>J10+J33+J39+J41</f>
        <v>806981159</v>
      </c>
      <c r="K43" s="52">
        <f>K10+K33+K39+K41</f>
        <v>298690358</v>
      </c>
      <c r="L43" s="52">
        <f>L10+L33+L39+L41</f>
        <v>799962376</v>
      </c>
      <c r="M43" s="52">
        <f>M10+M33+M39+M41</f>
        <v>289075881</v>
      </c>
    </row>
    <row r="44" spans="1:13" ht="12.75">
      <c r="A44" s="206" t="s">
        <v>235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2">
        <f>J42-J43</f>
        <v>27609712</v>
      </c>
      <c r="K44" s="52">
        <f>K42-K43</f>
        <v>7975399</v>
      </c>
      <c r="L44" s="52">
        <f>L42-L43</f>
        <v>38244189</v>
      </c>
      <c r="M44" s="52">
        <f>M42-M43</f>
        <v>11125035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2">
        <f>IF(J42&gt;J43,J42-J43,0)</f>
        <v>27609712</v>
      </c>
      <c r="K45" s="52">
        <f>IF(K42&gt;K43,K42-K43,0)</f>
        <v>7975399</v>
      </c>
      <c r="L45" s="52">
        <f>IF(L42&gt;L43,L42-L43,0)</f>
        <v>38244189</v>
      </c>
      <c r="M45" s="52">
        <f>IF(M42&gt;M43,M42-M43,0)</f>
        <v>11125035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>
        <v>-6449</v>
      </c>
    </row>
    <row r="48" spans="1:13" ht="12.75">
      <c r="A48" s="206" t="s">
        <v>236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2">
        <f>J44-J47</f>
        <v>27609712</v>
      </c>
      <c r="K48" s="52">
        <f>K44-K47</f>
        <v>7975399</v>
      </c>
      <c r="L48" s="52">
        <f>L44-L47</f>
        <v>38244189</v>
      </c>
      <c r="M48" s="52">
        <f>M44-M47</f>
        <v>11131484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2">
        <f>IF(J48&gt;0,J48,0)</f>
        <v>27609712</v>
      </c>
      <c r="K49" s="52">
        <f>IF(K48&gt;0,K48,0)</f>
        <v>7975399</v>
      </c>
      <c r="L49" s="52">
        <f>IF(L48&gt;0,L48,0)</f>
        <v>38244189</v>
      </c>
      <c r="M49" s="52">
        <f>IF(M48&gt;0,M48,0)</f>
        <v>11131484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0</v>
      </c>
    </row>
    <row r="51" spans="1:13" ht="12.75" customHeight="1">
      <c r="A51" s="195" t="s">
        <v>310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4"/>
      <c r="J52" s="54"/>
      <c r="K52" s="54"/>
      <c r="L52" s="54"/>
      <c r="M52" s="103"/>
    </row>
    <row r="53" spans="1:13" ht="12.75">
      <c r="A53" s="245" t="s">
        <v>233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>
        <f>+J49-J54</f>
        <v>22228311</v>
      </c>
      <c r="K53" s="7">
        <f>+K49-K54</f>
        <v>4654470</v>
      </c>
      <c r="L53" s="7">
        <f>+L49-L54</f>
        <v>27798356</v>
      </c>
      <c r="M53" s="7">
        <f>+M49-M54</f>
        <v>8140277</v>
      </c>
    </row>
    <row r="54" spans="1:13" ht="12.75">
      <c r="A54" s="236" t="s">
        <v>234</v>
      </c>
      <c r="B54" s="237"/>
      <c r="C54" s="237"/>
      <c r="D54" s="237"/>
      <c r="E54" s="237"/>
      <c r="F54" s="237"/>
      <c r="G54" s="237"/>
      <c r="H54" s="238"/>
      <c r="I54" s="4">
        <v>156</v>
      </c>
      <c r="J54" s="8">
        <v>5381401</v>
      </c>
      <c r="K54" s="8">
        <v>3320929</v>
      </c>
      <c r="L54" s="8">
        <v>10445833</v>
      </c>
      <c r="M54" s="8">
        <v>2991207</v>
      </c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f>+J48</f>
        <v>27609712</v>
      </c>
      <c r="K56" s="6">
        <f>+K48</f>
        <v>7975399</v>
      </c>
      <c r="L56" s="6">
        <f>+L48</f>
        <v>38244189</v>
      </c>
      <c r="M56" s="6">
        <f>+M48</f>
        <v>11131484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2">
        <f>SUM(J58:J64)</f>
        <v>286389</v>
      </c>
      <c r="K57" s="52">
        <f>SUM(K58:K64)</f>
        <v>-491418</v>
      </c>
      <c r="L57" s="52">
        <f>SUM(L58:L64)</f>
        <v>1059750</v>
      </c>
      <c r="M57" s="52">
        <f>SUM(M58:M64)</f>
        <v>6695</v>
      </c>
    </row>
    <row r="58" spans="1:13" ht="12.75">
      <c r="A58" s="206" t="s">
        <v>227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292765</v>
      </c>
      <c r="K58" s="7">
        <v>-485042</v>
      </c>
      <c r="L58" s="7">
        <v>430942</v>
      </c>
      <c r="M58" s="7">
        <v>6695</v>
      </c>
    </row>
    <row r="59" spans="1:13" ht="12.75">
      <c r="A59" s="206" t="s">
        <v>228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>
        <v>-6376</v>
      </c>
      <c r="K59" s="7">
        <v>-6376</v>
      </c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>
        <v>628808</v>
      </c>
      <c r="M60" s="7"/>
    </row>
    <row r="61" spans="1:13" ht="12.75">
      <c r="A61" s="206" t="s">
        <v>229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230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231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232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>
        <v>-1147</v>
      </c>
      <c r="K65" s="7">
        <v>-1147</v>
      </c>
      <c r="L65" s="7">
        <v>113185</v>
      </c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2">
        <f>J57-J65</f>
        <v>287536</v>
      </c>
      <c r="K66" s="52">
        <f>K57-K65</f>
        <v>-490271</v>
      </c>
      <c r="L66" s="52">
        <f>L57-L65</f>
        <v>946565</v>
      </c>
      <c r="M66" s="52">
        <f>M57-M65</f>
        <v>6695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7">
        <f>J56+J66</f>
        <v>27897248</v>
      </c>
      <c r="K67" s="57">
        <f>K56+K66</f>
        <v>7485128</v>
      </c>
      <c r="L67" s="57">
        <f>L56+L66</f>
        <v>39190754</v>
      </c>
      <c r="M67" s="57">
        <f>M56+M66</f>
        <v>11138179</v>
      </c>
    </row>
    <row r="68" spans="1:13" ht="12.75" customHeight="1">
      <c r="A68" s="239" t="s">
        <v>311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4"/>
    </row>
    <row r="70" spans="1:13" ht="12.75">
      <c r="A70" s="245" t="s">
        <v>233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>
        <f>+J67-J71</f>
        <v>22515847</v>
      </c>
      <c r="K70" s="7">
        <f>+K67-K71</f>
        <v>4164199</v>
      </c>
      <c r="L70" s="7">
        <f>+L67-L71</f>
        <v>28744921</v>
      </c>
      <c r="M70" s="7">
        <f>+M67-M71</f>
        <v>8146972</v>
      </c>
    </row>
    <row r="71" spans="1:13" ht="12.75">
      <c r="A71" s="236" t="s">
        <v>234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>
        <f>+J54</f>
        <v>5381401</v>
      </c>
      <c r="K71" s="8">
        <f>+K54</f>
        <v>3320929</v>
      </c>
      <c r="L71" s="8">
        <f>+L54</f>
        <v>10445833</v>
      </c>
      <c r="M71" s="8">
        <f>+M54</f>
        <v>2991207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3:H63"/>
    <mergeCell ref="A64:H64"/>
    <mergeCell ref="A70:H70"/>
    <mergeCell ref="A58:H58"/>
    <mergeCell ref="A59:H59"/>
    <mergeCell ref="A60:H60"/>
    <mergeCell ref="A61:H61"/>
    <mergeCell ref="A41:H4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</mergeCells>
  <dataValidations count="4">
    <dataValidation type="whole" operator="notEqual" allowBlank="1" showInputMessage="1" showErrorMessage="1" errorTitle="Pogrešan unos" error="Mogu se unijeti samo cjelobrojne vrijednosti." sqref="J70:M71 J47:M47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31 J33:M46">
      <formula1>0</formula1>
    </dataValidation>
    <dataValidation allowBlank="1" sqref="A41:H41 J32:M32"/>
  </dataValidations>
  <printOptions horizontalCentered="1"/>
  <pageMargins left="0.4330708661417323" right="0.15748031496062992" top="0.8661417322834646" bottom="0.31496062992125984" header="0.5118110236220472" footer="0.1574803149606299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52" sqref="A1:K52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9.140625" style="51" customWidth="1"/>
    <col min="10" max="11" width="9.8515625" style="51" customWidth="1"/>
    <col min="12" max="16384" width="9.140625" style="51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355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335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59</v>
      </c>
      <c r="B4" s="265"/>
      <c r="C4" s="265"/>
      <c r="D4" s="265"/>
      <c r="E4" s="265"/>
      <c r="F4" s="265"/>
      <c r="G4" s="265"/>
      <c r="H4" s="265"/>
      <c r="I4" s="61" t="s">
        <v>278</v>
      </c>
      <c r="J4" s="62" t="s">
        <v>317</v>
      </c>
      <c r="K4" s="62" t="s">
        <v>318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3">
        <v>2</v>
      </c>
      <c r="J5" s="110" t="s">
        <v>281</v>
      </c>
      <c r="K5" s="110" t="s">
        <v>282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7"/>
      <c r="J6" s="257"/>
      <c r="K6" s="258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27609712</v>
      </c>
      <c r="K7" s="7">
        <v>38244189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7">
        <v>39526191</v>
      </c>
      <c r="K8" s="7">
        <v>38895087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7"/>
      <c r="K9" s="7">
        <v>15685651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7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7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7"/>
      <c r="K12" s="7">
        <f>760628+11739277+2174710</f>
        <v>14674615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101">
        <f>SUM(J7:J12)</f>
        <v>67135903</v>
      </c>
      <c r="K13" s="101">
        <f>SUM(K7:K12)</f>
        <v>107499542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7">
        <v>70185793</v>
      </c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7">
        <v>55446741</v>
      </c>
      <c r="K15" s="7">
        <v>53636332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7">
        <v>19311544</v>
      </c>
      <c r="K16" s="7">
        <v>6543351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>
        <v>1052746</v>
      </c>
      <c r="K17" s="7">
        <f>30088+2599114+2232233+8145981</f>
        <v>13007416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101">
        <f>SUM(J14:J17)</f>
        <v>145996824</v>
      </c>
      <c r="K18" s="101">
        <f>SUM(K14:K17)</f>
        <v>73187099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101">
        <f>IF(J13&gt;J18,J13-J18,0)</f>
        <v>0</v>
      </c>
      <c r="K19" s="101">
        <f>IF(K13&gt;K18,K13-K18,0)</f>
        <v>34312443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101">
        <f>IF(J18&gt;J13,J18-J13,0)</f>
        <v>78860921</v>
      </c>
      <c r="K20" s="101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7"/>
      <c r="J21" s="257"/>
      <c r="K21" s="258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7">
        <v>219682</v>
      </c>
      <c r="K22" s="7">
        <v>38402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7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1300</v>
      </c>
      <c r="J24" s="7">
        <v>112589</v>
      </c>
      <c r="K24" s="7">
        <v>36628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7">
        <v>37412</v>
      </c>
      <c r="K25" s="7">
        <v>22436</v>
      </c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7">
        <v>409000</v>
      </c>
      <c r="K26" s="7">
        <f>7000000+48531003</f>
        <v>55531003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101">
        <f>SUM(J22:J26)</f>
        <v>778683</v>
      </c>
      <c r="K27" s="101">
        <f>SUM(K22:K26)</f>
        <v>55628469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7">
        <v>16387078</v>
      </c>
      <c r="K28" s="7">
        <v>7057061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7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7">
        <v>10101148</v>
      </c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101">
        <f>SUM(J28:J30)</f>
        <v>26488226</v>
      </c>
      <c r="K31" s="101">
        <f>SUM(K28:K30)</f>
        <v>7057061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101">
        <f>IF(J27&gt;J31,J27-J31,0)</f>
        <v>0</v>
      </c>
      <c r="K32" s="101">
        <f>IF(K27&gt;K31,K27-K31,0)</f>
        <v>48571408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101">
        <f>IF(J31&gt;J27,J31-J27,0)</f>
        <v>25709543</v>
      </c>
      <c r="K33" s="101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7"/>
      <c r="J34" s="257"/>
      <c r="K34" s="258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7">
        <v>15208000</v>
      </c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>
        <v>220789870</v>
      </c>
      <c r="K36" s="7">
        <v>116659617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7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101">
        <f>SUM(J35:J37)</f>
        <v>235997870</v>
      </c>
      <c r="K38" s="101">
        <f>SUM(K35:K37)</f>
        <v>116659617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7">
        <v>113325124</v>
      </c>
      <c r="K39" s="7">
        <v>198839057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7"/>
      <c r="K40" s="7"/>
    </row>
    <row r="41" spans="1:11" ht="12.75" customHeight="1">
      <c r="A41" s="254" t="s">
        <v>33</v>
      </c>
      <c r="B41" s="255"/>
      <c r="C41" s="255"/>
      <c r="D41" s="255"/>
      <c r="E41" s="255"/>
      <c r="F41" s="255"/>
      <c r="G41" s="255"/>
      <c r="H41" s="256"/>
      <c r="I41" s="1">
        <v>33</v>
      </c>
      <c r="J41" s="7">
        <v>4243831</v>
      </c>
      <c r="K41" s="7">
        <v>4730758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7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7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101">
        <f>SUM(J39:J43)</f>
        <v>117568955</v>
      </c>
      <c r="K44" s="101">
        <f>SUM(K39:K43)</f>
        <v>203569815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101">
        <f>IF(J38&gt;J44,J38-J44,0)</f>
        <v>118428915</v>
      </c>
      <c r="K45" s="101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101">
        <f>IF(J44&gt;J38,J44-J38,0)</f>
        <v>0</v>
      </c>
      <c r="K46" s="101">
        <f>IF(K44&gt;K38,K44-K38,0)</f>
        <v>86910198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52">
        <f>IF(J19-J20+J32-J33+J45-J46&gt;0,J19-J20+J32-J33+J45-J46,0)</f>
        <v>13858451</v>
      </c>
      <c r="K47" s="52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4026347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7">
        <v>15871474</v>
      </c>
      <c r="K49" s="7">
        <v>23125977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7">
        <f>+J19+J45+J32</f>
        <v>118428915</v>
      </c>
      <c r="K50" s="7">
        <f>+K19+K45+K32</f>
        <v>82883851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7">
        <f>+J33+J20+J46</f>
        <v>104570464</v>
      </c>
      <c r="K51" s="7">
        <f>+K33+K20+K46</f>
        <v>86910198</v>
      </c>
    </row>
    <row r="52" spans="1:11" ht="12.75">
      <c r="A52" s="218" t="s">
        <v>177</v>
      </c>
      <c r="B52" s="219"/>
      <c r="C52" s="219"/>
      <c r="D52" s="219"/>
      <c r="E52" s="219"/>
      <c r="F52" s="219"/>
      <c r="G52" s="219"/>
      <c r="H52" s="219"/>
      <c r="I52" s="4">
        <v>44</v>
      </c>
      <c r="J52" s="104">
        <f>J49+J50-J51</f>
        <v>29729925</v>
      </c>
      <c r="K52" s="104">
        <f>K49+K50-K51</f>
        <v>19099630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2:H42"/>
    <mergeCell ref="A43:H43"/>
    <mergeCell ref="A44:H44"/>
    <mergeCell ref="A37:H37"/>
    <mergeCell ref="A38:H38"/>
    <mergeCell ref="A39:H39"/>
    <mergeCell ref="A40:H40"/>
    <mergeCell ref="A41:H41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28:K30 J14:K17 J7:K12 J22:K26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J44:K48 J13:K13 J18:K20 J31:K33 J38:K38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7" sqref="A27:H27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1" t="s">
        <v>278</v>
      </c>
      <c r="J4" s="62" t="s">
        <v>317</v>
      </c>
      <c r="K4" s="62" t="s">
        <v>318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6">
        <v>2</v>
      </c>
      <c r="J5" s="67" t="s">
        <v>281</v>
      </c>
      <c r="K5" s="67" t="s">
        <v>282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7"/>
      <c r="J6" s="257"/>
      <c r="K6" s="258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59">
        <f>SUM(J7:J11)</f>
        <v>0</v>
      </c>
      <c r="K12" s="52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59">
        <f>SUM(J13:J18)</f>
        <v>0</v>
      </c>
      <c r="K19" s="52">
        <f>SUM(K13:K18)</f>
        <v>0</v>
      </c>
    </row>
    <row r="20" spans="1:11" ht="12.75">
      <c r="A20" s="206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59">
        <f>IF(J12&gt;J19,J12-J19,0)</f>
        <v>0</v>
      </c>
      <c r="K20" s="52">
        <f>IF(K12&gt;K19,K12-K19,0)</f>
        <v>0</v>
      </c>
    </row>
    <row r="21" spans="1:11" ht="12.75">
      <c r="A21" s="218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59">
        <f>IF(J19&gt;J12,J19-J12,0)</f>
        <v>0</v>
      </c>
      <c r="K21" s="52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7"/>
      <c r="J22" s="257"/>
      <c r="K22" s="258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1300</v>
      </c>
      <c r="J24" s="5"/>
      <c r="K24" s="7"/>
    </row>
    <row r="25" spans="1:11" ht="12.75">
      <c r="A25" s="203" t="s">
        <v>319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320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59">
        <f>SUM(J23:J27)</f>
        <v>0</v>
      </c>
      <c r="K28" s="52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59">
        <f>SUM(J29:J31)</f>
        <v>0</v>
      </c>
      <c r="K32" s="52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59">
        <f>IF(J28&gt;J32,J28-J32,0)</f>
        <v>0</v>
      </c>
      <c r="K33" s="52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59">
        <f>IF(J32&gt;J28,J32-J28,0)</f>
        <v>0</v>
      </c>
      <c r="K34" s="52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7">
        <v>0</v>
      </c>
      <c r="J35" s="257"/>
      <c r="K35" s="258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59">
        <f>SUM(J36:J38)</f>
        <v>0</v>
      </c>
      <c r="K39" s="52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 customHeight="1">
      <c r="A41" s="108"/>
      <c r="B41" s="109"/>
      <c r="C41" s="109"/>
      <c r="D41" s="109"/>
      <c r="E41" s="109"/>
      <c r="F41" s="109"/>
      <c r="G41" s="109"/>
      <c r="H41" s="105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59">
        <f>SUM(J40:J44)</f>
        <v>0</v>
      </c>
      <c r="K45" s="52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59">
        <f>IF(J39&gt;J45,J39-J45,0)</f>
        <v>0</v>
      </c>
      <c r="K46" s="52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59">
        <f>IF(J45&gt;J39,J45-J39,0)</f>
        <v>0</v>
      </c>
      <c r="K47" s="52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59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59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0">
        <f>J50+J51-J52</f>
        <v>0</v>
      </c>
      <c r="K53" s="57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="125" zoomScaleSheetLayoutView="125" zoomScalePageLayoutView="0" workbookViewId="0" topLeftCell="A1">
      <selection activeCell="A26" sqref="A1:K26"/>
    </sheetView>
  </sheetViews>
  <sheetFormatPr defaultColWidth="9.140625" defaultRowHeight="12.75"/>
  <cols>
    <col min="1" max="4" width="9.140625" style="70" customWidth="1"/>
    <col min="5" max="5" width="10.421875" style="70" bestFit="1" customWidth="1"/>
    <col min="6" max="9" width="9.140625" style="70" customWidth="1"/>
    <col min="10" max="11" width="9.57421875" style="70" bestFit="1" customWidth="1"/>
    <col min="12" max="16384" width="9.140625" style="70" customWidth="1"/>
  </cols>
  <sheetData>
    <row r="1" spans="1:12" ht="12.75">
      <c r="A1" s="288" t="s">
        <v>280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69"/>
    </row>
    <row r="2" spans="1:12" ht="15.75">
      <c r="A2" s="41"/>
      <c r="B2" s="68"/>
      <c r="C2" s="273" t="s">
        <v>334</v>
      </c>
      <c r="D2" s="273"/>
      <c r="E2" s="71">
        <v>43101</v>
      </c>
      <c r="F2" s="42" t="s">
        <v>249</v>
      </c>
      <c r="G2" s="274">
        <v>43373</v>
      </c>
      <c r="H2" s="275"/>
      <c r="I2" s="68"/>
      <c r="J2" s="68"/>
      <c r="K2" s="68"/>
      <c r="L2" s="72"/>
    </row>
    <row r="3" spans="1:12" ht="12.75">
      <c r="A3" s="260" t="s">
        <v>335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  <c r="L3" s="72"/>
    </row>
    <row r="4" spans="1:11" ht="23.25">
      <c r="A4" s="276" t="s">
        <v>59</v>
      </c>
      <c r="B4" s="276"/>
      <c r="C4" s="276"/>
      <c r="D4" s="276"/>
      <c r="E4" s="276"/>
      <c r="F4" s="276"/>
      <c r="G4" s="276"/>
      <c r="H4" s="276"/>
      <c r="I4" s="75" t="s">
        <v>303</v>
      </c>
      <c r="J4" s="114" t="s">
        <v>150</v>
      </c>
      <c r="K4" s="114" t="s">
        <v>151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76">
        <v>2</v>
      </c>
      <c r="J5" s="112" t="s">
        <v>281</v>
      </c>
      <c r="K5" s="112" t="s">
        <v>282</v>
      </c>
    </row>
    <row r="6" spans="1:11" ht="12.75">
      <c r="A6" s="278" t="s">
        <v>283</v>
      </c>
      <c r="B6" s="279"/>
      <c r="C6" s="279"/>
      <c r="D6" s="279"/>
      <c r="E6" s="279"/>
      <c r="F6" s="279"/>
      <c r="G6" s="279"/>
      <c r="H6" s="279"/>
      <c r="I6" s="43">
        <v>1</v>
      </c>
      <c r="J6" s="121">
        <v>244169200</v>
      </c>
      <c r="K6" s="44">
        <v>244169200</v>
      </c>
    </row>
    <row r="7" spans="1:11" ht="12.75">
      <c r="A7" s="278" t="s">
        <v>284</v>
      </c>
      <c r="B7" s="279"/>
      <c r="C7" s="279"/>
      <c r="D7" s="279"/>
      <c r="E7" s="279"/>
      <c r="F7" s="279"/>
      <c r="G7" s="279"/>
      <c r="H7" s="279"/>
      <c r="I7" s="43">
        <v>2</v>
      </c>
      <c r="J7" s="122">
        <v>215962</v>
      </c>
      <c r="K7" s="45">
        <v>215962</v>
      </c>
    </row>
    <row r="8" spans="1:11" ht="12.75">
      <c r="A8" s="278" t="s">
        <v>285</v>
      </c>
      <c r="B8" s="279"/>
      <c r="C8" s="279"/>
      <c r="D8" s="279"/>
      <c r="E8" s="279"/>
      <c r="F8" s="279"/>
      <c r="G8" s="279"/>
      <c r="H8" s="279"/>
      <c r="I8" s="43">
        <v>3</v>
      </c>
      <c r="J8" s="122">
        <f>11301320+172866300-545380-215962+1</f>
        <v>183406279</v>
      </c>
      <c r="K8" s="45">
        <f>204740668+681310</f>
        <v>205421978</v>
      </c>
    </row>
    <row r="9" spans="1:11" ht="12.75">
      <c r="A9" s="278" t="s">
        <v>286</v>
      </c>
      <c r="B9" s="279"/>
      <c r="C9" s="279"/>
      <c r="D9" s="279"/>
      <c r="E9" s="279"/>
      <c r="F9" s="279"/>
      <c r="G9" s="279"/>
      <c r="H9" s="279"/>
      <c r="I9" s="43">
        <v>4</v>
      </c>
      <c r="J9" s="122">
        <f>-67503941-29915503</f>
        <v>-97419444</v>
      </c>
      <c r="K9" s="45">
        <v>-89519640</v>
      </c>
    </row>
    <row r="10" spans="1:11" ht="12.75">
      <c r="A10" s="278" t="s">
        <v>287</v>
      </c>
      <c r="B10" s="279"/>
      <c r="C10" s="279"/>
      <c r="D10" s="279"/>
      <c r="E10" s="279"/>
      <c r="F10" s="279"/>
      <c r="G10" s="279"/>
      <c r="H10" s="279"/>
      <c r="I10" s="43">
        <v>5</v>
      </c>
      <c r="J10" s="122">
        <v>29915503</v>
      </c>
      <c r="K10" s="45">
        <v>27798356</v>
      </c>
    </row>
    <row r="11" spans="1:11" ht="12.75">
      <c r="A11" s="278" t="s">
        <v>288</v>
      </c>
      <c r="B11" s="279"/>
      <c r="C11" s="279"/>
      <c r="D11" s="279"/>
      <c r="E11" s="279"/>
      <c r="F11" s="279"/>
      <c r="G11" s="279"/>
      <c r="H11" s="279"/>
      <c r="I11" s="43">
        <v>6</v>
      </c>
      <c r="J11" s="122">
        <v>2667335</v>
      </c>
      <c r="K11" s="45">
        <v>2667335</v>
      </c>
    </row>
    <row r="12" spans="1:11" ht="12.75">
      <c r="A12" s="278" t="s">
        <v>289</v>
      </c>
      <c r="B12" s="279"/>
      <c r="C12" s="279"/>
      <c r="D12" s="279"/>
      <c r="E12" s="279"/>
      <c r="F12" s="279"/>
      <c r="G12" s="279"/>
      <c r="H12" s="279"/>
      <c r="I12" s="43">
        <v>7</v>
      </c>
      <c r="J12" s="122"/>
      <c r="K12" s="45"/>
    </row>
    <row r="13" spans="1:11" ht="12.75">
      <c r="A13" s="278" t="s">
        <v>290</v>
      </c>
      <c r="B13" s="279"/>
      <c r="C13" s="279"/>
      <c r="D13" s="279"/>
      <c r="E13" s="279"/>
      <c r="F13" s="279"/>
      <c r="G13" s="279"/>
      <c r="H13" s="279"/>
      <c r="I13" s="43">
        <v>8</v>
      </c>
      <c r="J13" s="122">
        <v>-1812723</v>
      </c>
      <c r="K13" s="45">
        <v>-1297100</v>
      </c>
    </row>
    <row r="14" spans="1:11" ht="12.75">
      <c r="A14" s="278" t="s">
        <v>291</v>
      </c>
      <c r="B14" s="279"/>
      <c r="C14" s="279"/>
      <c r="D14" s="279"/>
      <c r="E14" s="279"/>
      <c r="F14" s="279"/>
      <c r="G14" s="279"/>
      <c r="H14" s="279"/>
      <c r="I14" s="43">
        <v>9</v>
      </c>
      <c r="J14" s="45"/>
      <c r="K14" s="45"/>
    </row>
    <row r="15" spans="1:11" ht="12.75">
      <c r="A15" s="280" t="s">
        <v>292</v>
      </c>
      <c r="B15" s="281"/>
      <c r="C15" s="281"/>
      <c r="D15" s="281"/>
      <c r="E15" s="281"/>
      <c r="F15" s="281"/>
      <c r="G15" s="281"/>
      <c r="H15" s="281"/>
      <c r="I15" s="43">
        <v>10</v>
      </c>
      <c r="J15" s="73">
        <f>SUM(J6:J14)</f>
        <v>361142112</v>
      </c>
      <c r="K15" s="73">
        <f>SUM(K6:K14)</f>
        <v>389456091</v>
      </c>
    </row>
    <row r="16" spans="1:11" ht="12.75">
      <c r="A16" s="278" t="s">
        <v>293</v>
      </c>
      <c r="B16" s="279"/>
      <c r="C16" s="279"/>
      <c r="D16" s="279"/>
      <c r="E16" s="279"/>
      <c r="F16" s="279"/>
      <c r="G16" s="279"/>
      <c r="H16" s="279"/>
      <c r="I16" s="43">
        <v>11</v>
      </c>
      <c r="J16" s="122">
        <v>-1112252</v>
      </c>
      <c r="K16" s="45">
        <v>-681310</v>
      </c>
    </row>
    <row r="17" spans="1:11" ht="12.75">
      <c r="A17" s="278" t="s">
        <v>294</v>
      </c>
      <c r="B17" s="279"/>
      <c r="C17" s="279"/>
      <c r="D17" s="279"/>
      <c r="E17" s="279"/>
      <c r="F17" s="279"/>
      <c r="G17" s="279"/>
      <c r="H17" s="279"/>
      <c r="I17" s="43">
        <v>12</v>
      </c>
      <c r="J17" s="45">
        <v>0</v>
      </c>
      <c r="K17" s="45"/>
    </row>
    <row r="18" spans="1:11" ht="12.75">
      <c r="A18" s="278" t="s">
        <v>295</v>
      </c>
      <c r="B18" s="279"/>
      <c r="C18" s="279"/>
      <c r="D18" s="279"/>
      <c r="E18" s="279"/>
      <c r="F18" s="279"/>
      <c r="G18" s="279"/>
      <c r="H18" s="279"/>
      <c r="I18" s="43">
        <v>13</v>
      </c>
      <c r="J18" s="45">
        <v>0</v>
      </c>
      <c r="K18" s="45"/>
    </row>
    <row r="19" spans="1:11" ht="12.75">
      <c r="A19" s="278" t="s">
        <v>296</v>
      </c>
      <c r="B19" s="279"/>
      <c r="C19" s="279"/>
      <c r="D19" s="279"/>
      <c r="E19" s="279"/>
      <c r="F19" s="279"/>
      <c r="G19" s="279"/>
      <c r="H19" s="279"/>
      <c r="I19" s="43">
        <v>14</v>
      </c>
      <c r="J19" s="45">
        <v>0</v>
      </c>
      <c r="K19" s="45"/>
    </row>
    <row r="20" spans="1:11" ht="12.75">
      <c r="A20" s="278" t="s">
        <v>297</v>
      </c>
      <c r="B20" s="279"/>
      <c r="C20" s="279"/>
      <c r="D20" s="279"/>
      <c r="E20" s="279"/>
      <c r="F20" s="279"/>
      <c r="G20" s="279"/>
      <c r="H20" s="279"/>
      <c r="I20" s="43">
        <v>15</v>
      </c>
      <c r="J20" s="45">
        <v>0</v>
      </c>
      <c r="K20" s="45"/>
    </row>
    <row r="21" spans="1:11" ht="12.75">
      <c r="A21" s="278" t="s">
        <v>298</v>
      </c>
      <c r="B21" s="279"/>
      <c r="C21" s="279"/>
      <c r="D21" s="279"/>
      <c r="E21" s="279"/>
      <c r="F21" s="279"/>
      <c r="G21" s="279"/>
      <c r="H21" s="279"/>
      <c r="I21" s="43">
        <v>16</v>
      </c>
      <c r="J21" s="45">
        <v>0</v>
      </c>
      <c r="K21" s="45"/>
    </row>
    <row r="22" spans="1:11" ht="12.75">
      <c r="A22" s="280" t="s">
        <v>299</v>
      </c>
      <c r="B22" s="281"/>
      <c r="C22" s="281"/>
      <c r="D22" s="281"/>
      <c r="E22" s="281"/>
      <c r="F22" s="281"/>
      <c r="G22" s="281"/>
      <c r="H22" s="281"/>
      <c r="I22" s="43">
        <v>17</v>
      </c>
      <c r="J22" s="74">
        <f>SUM(J16:J21)</f>
        <v>-1112252</v>
      </c>
      <c r="K22" s="74">
        <f>SUM(K16:K21)</f>
        <v>-681310</v>
      </c>
    </row>
    <row r="23" spans="1:11" ht="12.75">
      <c r="A23" s="290"/>
      <c r="B23" s="291"/>
      <c r="C23" s="291"/>
      <c r="D23" s="291"/>
      <c r="E23" s="291"/>
      <c r="F23" s="291"/>
      <c r="G23" s="291"/>
      <c r="H23" s="291"/>
      <c r="I23" s="292"/>
      <c r="J23" s="292"/>
      <c r="K23" s="293"/>
    </row>
    <row r="24" spans="1:11" ht="12.75">
      <c r="A24" s="282" t="s">
        <v>300</v>
      </c>
      <c r="B24" s="283"/>
      <c r="C24" s="283"/>
      <c r="D24" s="283"/>
      <c r="E24" s="283"/>
      <c r="F24" s="283"/>
      <c r="G24" s="283"/>
      <c r="H24" s="283"/>
      <c r="I24" s="46">
        <v>1300</v>
      </c>
      <c r="J24" s="121">
        <f>+J22+J15</f>
        <v>360029860</v>
      </c>
      <c r="K24" s="44">
        <f>+K22+K15</f>
        <v>388774781</v>
      </c>
    </row>
    <row r="25" spans="1:11" ht="17.25" customHeight="1">
      <c r="A25" s="284" t="s">
        <v>301</v>
      </c>
      <c r="B25" s="285"/>
      <c r="C25" s="285"/>
      <c r="D25" s="285"/>
      <c r="E25" s="285"/>
      <c r="F25" s="285"/>
      <c r="G25" s="285"/>
      <c r="H25" s="285"/>
      <c r="I25" s="47">
        <v>19</v>
      </c>
      <c r="J25" s="120">
        <v>33610600</v>
      </c>
      <c r="K25" s="74">
        <v>44056433</v>
      </c>
    </row>
    <row r="26" spans="1:11" ht="30" customHeight="1">
      <c r="A26" s="286" t="s">
        <v>302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</row>
    <row r="41" spans="1:7" ht="12.75">
      <c r="A41" s="107"/>
      <c r="B41" s="107"/>
      <c r="C41" s="107"/>
      <c r="D41" s="107"/>
      <c r="E41" s="107"/>
      <c r="F41" s="107"/>
      <c r="G41" s="107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110" zoomScaleSheetLayoutView="110" zoomScalePageLayoutView="0" workbookViewId="0" topLeftCell="A1">
      <selection activeCell="G27" sqref="G27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4" t="s">
        <v>279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5" t="s">
        <v>314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>
        <v>1300</v>
      </c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41" spans="1:7" ht="12.75">
      <c r="A41" s="106"/>
      <c r="B41" s="106"/>
      <c r="C41" s="106"/>
      <c r="D41" s="106"/>
      <c r="E41" s="106"/>
      <c r="F41" s="106"/>
      <c r="G41" s="10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Gordana Rajhl</cp:lastModifiedBy>
  <cp:lastPrinted>2018-11-02T07:34:33Z</cp:lastPrinted>
  <dcterms:created xsi:type="dcterms:W3CDTF">2008-10-17T11:51:54Z</dcterms:created>
  <dcterms:modified xsi:type="dcterms:W3CDTF">2018-11-02T07:34:39Z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