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20520" windowHeight="36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<sst xmlns="http://schemas.openxmlformats.org/spreadsheetml/2006/main" count="407" uniqueCount="353">
  <si>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</si>
  <si>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</si>
  <si>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</si>
  <si>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</si>
  <si>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</si>
  <si>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</si>
  <si>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</si>
  <si>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</si>
  <si>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</si>
  <si>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</si>
  <si>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</si>
  <si>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</si>
  <si>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</si>
  <si>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</si>
  <si>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</si>
  <si>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</si>
  <si>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</si>
  <si>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</si>
  <si>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</si>
  <si>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</si>
  <si>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</si>
  <si>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</si>
  <si>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</si>
  <si>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</si>
  <si>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</si>
  <si>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</si>
  <si>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</si>
  <si>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</si>
  <si>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</si>
  <si>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</si>
  <si>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</si>
  <si>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</si>
  <si>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</si>
  <si>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</si>
  <si>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</si>
  <si>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</si>
  <si>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</si>
  <si>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</si>
  <si>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</si>
  <si>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</si>
  <si>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</si>
  <si>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</si>
  <si>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</si>
  <si>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</si>
  <si>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</si>
  <si>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</si>
  <si>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</si>
  <si>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</si>
  <si>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</si>
  <si>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</si>
  <si>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</si>
  <si>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</si>
  <si>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</si>
  <si>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</si>
  <si>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</si>
  <si>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</si>
  <si>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</si>
  <si>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</si>
  <si>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</si>
  <si>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</si>
  <si>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</si>
  <si>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</si>
  <si>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</si>
  <si>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</si>
  <si>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</si>
  <si>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</si>
  <si>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</si>
  <si>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</si>
  <si>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</si>
  <si>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</si>
  <si>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</si>
  <si>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</si>
  <si>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</si>
  <si>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</si>
  <si>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</si>
  <si>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</si>
  <si>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</si>
  <si>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</si>
  <si>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</si>
  <si>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</si>
  <si>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</si>
  <si>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</si>
  <si>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</si>
  <si>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</si>
  <si>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</si>
  <si>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</si>
  <si>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</si>
  <si>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</si>
  <si>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</si>
  <si>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</si>
  <si>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</si>
  <si>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</si>
  <si>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</si>
  <si>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</si>
  <si>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</si>
  <si>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</si>
  <si>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</si>
  <si>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</si>
  <si>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</si>
  <si>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</si>
  <si>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</si>
  <si>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</si>
  <si>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</si>
  <si>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</si>
  <si>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</si>
  <si>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</si>
  <si>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</si>
  <si>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</si>
  <si>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</si>
  <si>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</si>
  <si>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</si>
  <si>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</si>
  <si>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</si>
  <si>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</si>
  <si>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</si>
  <si>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</si>
  <si>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</si>
  <si>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</si>
  <si>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</si>
  <si>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</si>
  <si>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</si>
  <si>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</si>
  <si>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</si>
  <si>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</si>
  <si>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</si>
  <si>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</si>
  <si>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</si>
  <si>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</si>
  <si>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</si>
  <si>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</si>
  <si>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</si>
  <si>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</si>
  <si>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</si>
  <si>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</si>
  <si>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</si>
  <si>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</si>
  <si>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</si>
  <si>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</si>
  <si>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</si>
  <si>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</si>
  <si>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</si>
  <si>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</si>
  <si>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</si>
  <si>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</si>
  <si>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</si>
  <si>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</si>
  <si>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</si>
  <si>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</si>
  <si>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</si>
  <si>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</si>
  <si>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</si>
  <si>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</si>
  <si>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</si>
  <si>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</si>
  <si>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</si>
  <si>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</si>
  <si>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</si>
  <si>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</si>
  <si>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</si>
  <si>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</si>
  <si>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</si>
  <si>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</si>
  <si>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</si>
  <si>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</si>
  <si>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</si>
  <si>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</si>
  <si>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</si>
  <si>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</si>
  <si>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</si>
  <si>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</si>
  <si>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</si>
  <si>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</si>
  <si>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</si>
  <si>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</si>
  <si>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</si>
  <si>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</si>
  <si>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</si>
  <si>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</si>
  <si>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</si>
  <si>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</si>
  <si>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</si>
  <si>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</si>
  <si>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</si>
  <si>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</si>
  <si>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</si>
  <si>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</si>
  <si>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</si>
  <si>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</si>
  <si>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</si>
  <si>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</si>
  <si>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</si>
  <si>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</si>
  <si>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</si>
  <si>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</si>
  <si>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</si>
  <si>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</si>
  <si>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</si>
  <si>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</si>
  <si>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</si>
  <si>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</si>
  <si>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</si>
  <si>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</si>
  <si>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</si>
  <si>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</si>
  <si>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</si>
  <si>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</si>
  <si>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</si>
  <si>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</si>
  <si>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</si>
  <si>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</si>
  <si>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</si>
  <si>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</si>
  <si>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</si>
  <si>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</si>
  <si>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</si>
  <si>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</si>
  <si>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</si>
  <si>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</si>
  <si>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</si>
  <si>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</si>
  <si>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</si>
  <si>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</si>
  <si>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</si>
  <si>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</si>
  <si>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</si>
  <si>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</si>
  <si>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</si>
  <si>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</si>
  <si>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</si>
  <si>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</si>
  <si>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</si>
  <si>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</si>
  <si>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</si>
  <si>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</si>
  <si>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</si>
  <si>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</si>
  <si>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</si>
  <si>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</si>
  <si>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</si>
  <si>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</si>
  <si>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</si>
  <si>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</si>
  <si>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</si>
  <si>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</si>
  <si>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</si>
  <si>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</si>
  <si>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</si>
  <si>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</si>
  <si>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</si>
  <si>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</si>
  <si>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</si>
  <si>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</si>
  <si>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</si>
  <si>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</si>
  <si>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</si>
  <si>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</si>
  <si>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</si>
  <si>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</si>
  <si>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</si>
  <si>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</si>
  <si>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</si>
  <si>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</si>
  <si>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</si>
  <si>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</si>
  <si>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</si>
  <si>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</si>
  <si>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</si>
  <si>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</si>
  <si>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</si>
  <si>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</si>
  <si>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</si>
  <si>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</si>
  <si>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</si>
  <si>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</si>
  <si>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</si>
  <si>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</si>
  <si>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</si>
  <si>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</si>
  <si>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</si>
  <si>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</si>
  <si>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</si>
  <si>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</si>
  <si>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</si>
  <si>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</si>
  <si>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</si>
  <si>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</si>
  <si>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</si>
  <si>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</si>
  <si>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</si>
  <si>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</si>
  <si>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</si>
  <si>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</si>
  <si>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</si>
  <si>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</si>
  <si>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</si>
  <si>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</si>
  <si>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</si>
  <si>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</si>
  <si>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</si>
  <si>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</si>
  <si>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</si>
  <si>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</si>
  <si>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</si>
  <si>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</si>
  <si>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</si>
  <si>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</si>
  <si>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</si>
  <si>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</si>
  <si>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</si>
  <si>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</si>
  <si>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</si>
  <si>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</si>
  <si>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</si>
  <si>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</si>
  <si>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</si>
  <si>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</si>
  <si>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</si>
  <si>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</si>
  <si>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</si>
  <si>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</si>
  <si>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</si>
  <si>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</si>
  <si>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</si>
  <si>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</si>
  <si>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OSIJEK</t>
  </si>
  <si>
    <t>MATIJE GUPCA 2</t>
  </si>
  <si>
    <t>saponia@saponia.hr</t>
  </si>
  <si>
    <t>www.saponia.hr</t>
  </si>
  <si>
    <t>OSJEČKO-BARANJSKA ŽUPANIJA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</si>
  <si>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</si>
  <si>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</si>
  <si>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</si>
  <si>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</si>
  <si>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</si>
  <si>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</si>
  <si>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</si>
  <si>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</si>
  <si>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</si>
  <si>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</si>
  <si>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</si>
  <si>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</si>
  <si>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BEOGRAD</t>
  </si>
  <si>
    <t>DALMATIEN BETEILINGUNGS GmbH</t>
  </si>
  <si>
    <t>KLAGENFURT</t>
  </si>
  <si>
    <t>28423138222</t>
  </si>
  <si>
    <t>07602786563</t>
  </si>
  <si>
    <t>KANDIT DOO</t>
  </si>
  <si>
    <t>71007296189</t>
  </si>
  <si>
    <t>VIII. IZVANREDNI - OSTALI RASHODI</t>
  </si>
  <si>
    <t>SAPONIA kemijska, prehrambena i farmaceutska industrija D.D.</t>
  </si>
  <si>
    <t>stanje na dan 30.09.2017.</t>
  </si>
  <si>
    <t>u razdoblju 01.01.2017 do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</si>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</sst>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3" fontId="0" fillId="0" borderId="0" xfId="0" applyNumberFormat="1" applyFill="1" applyAlignment="1">
      <alignment/>
    </xf>
    <xf numFmtId="3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2" fillId="33" borderId="23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3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9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33" borderId="23" xfId="0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C45" sqref="C45:D4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247</v>
      </c>
      <c r="B1" s="161"/>
      <c r="C1" s="161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27" t="s">
        <v>248</v>
      </c>
      <c r="B2" s="127"/>
      <c r="C2" s="127"/>
      <c r="D2" s="128"/>
      <c r="E2" s="80">
        <v>42736</v>
      </c>
      <c r="F2" s="12"/>
      <c r="G2" s="13" t="s">
        <v>249</v>
      </c>
      <c r="H2" s="80">
        <v>43008</v>
      </c>
      <c r="I2" s="83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129" t="s">
        <v>315</v>
      </c>
      <c r="B4" s="129"/>
      <c r="C4" s="129"/>
      <c r="D4" s="129"/>
      <c r="E4" s="129"/>
      <c r="F4" s="129"/>
      <c r="G4" s="129"/>
      <c r="H4" s="129"/>
      <c r="I4" s="129"/>
      <c r="J4" s="10"/>
      <c r="K4" s="10"/>
      <c r="L4" s="10"/>
    </row>
    <row r="5" spans="1:12" ht="12.75">
      <c r="A5" s="16"/>
      <c r="B5" s="16"/>
      <c r="C5" s="16"/>
      <c r="D5" s="16"/>
      <c r="E5" s="17"/>
      <c r="F5" s="77"/>
      <c r="G5" s="18"/>
      <c r="H5" s="19"/>
      <c r="I5" s="26"/>
      <c r="J5" s="10"/>
      <c r="K5" s="10"/>
      <c r="L5" s="10"/>
    </row>
    <row r="6" spans="1:12" ht="12.75">
      <c r="A6" s="130" t="s">
        <v>250</v>
      </c>
      <c r="B6" s="131"/>
      <c r="C6" s="125" t="s">
        <v>321</v>
      </c>
      <c r="D6" s="126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32" t="s">
        <v>251</v>
      </c>
      <c r="B8" s="133"/>
      <c r="C8" s="125" t="s">
        <v>322</v>
      </c>
      <c r="D8" s="126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23" t="s">
        <v>252</v>
      </c>
      <c r="B10" s="124"/>
      <c r="C10" s="125" t="s">
        <v>323</v>
      </c>
      <c r="D10" s="126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24"/>
      <c r="B11" s="124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30" t="s">
        <v>253</v>
      </c>
      <c r="B12" s="131"/>
      <c r="C12" s="134" t="s">
        <v>349</v>
      </c>
      <c r="D12" s="135"/>
      <c r="E12" s="135"/>
      <c r="F12" s="135"/>
      <c r="G12" s="135"/>
      <c r="H12" s="135"/>
      <c r="I12" s="135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30" t="s">
        <v>254</v>
      </c>
      <c r="B14" s="131"/>
      <c r="C14" s="136">
        <v>31000</v>
      </c>
      <c r="D14" s="137"/>
      <c r="E14" s="16"/>
      <c r="F14" s="134" t="s">
        <v>324</v>
      </c>
      <c r="G14" s="135"/>
      <c r="H14" s="135"/>
      <c r="I14" s="135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30" t="s">
        <v>255</v>
      </c>
      <c r="B16" s="131"/>
      <c r="C16" s="134" t="s">
        <v>325</v>
      </c>
      <c r="D16" s="135"/>
      <c r="E16" s="135"/>
      <c r="F16" s="135"/>
      <c r="G16" s="135"/>
      <c r="H16" s="135"/>
      <c r="I16" s="135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30" t="s">
        <v>256</v>
      </c>
      <c r="B18" s="131"/>
      <c r="C18" s="138" t="s">
        <v>326</v>
      </c>
      <c r="D18" s="139"/>
      <c r="E18" s="139"/>
      <c r="F18" s="139"/>
      <c r="G18" s="139"/>
      <c r="H18" s="139"/>
      <c r="I18" s="139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30" t="s">
        <v>257</v>
      </c>
      <c r="B20" s="131"/>
      <c r="C20" s="138" t="s">
        <v>327</v>
      </c>
      <c r="D20" s="139"/>
      <c r="E20" s="139"/>
      <c r="F20" s="139"/>
      <c r="G20" s="139"/>
      <c r="H20" s="139"/>
      <c r="I20" s="139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30" t="s">
        <v>258</v>
      </c>
      <c r="B22" s="131"/>
      <c r="C22" s="81">
        <v>312</v>
      </c>
      <c r="D22" s="134" t="s">
        <v>324</v>
      </c>
      <c r="E22" s="140"/>
      <c r="F22" s="141"/>
      <c r="G22" s="142"/>
      <c r="H22" s="143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30" t="s">
        <v>259</v>
      </c>
      <c r="B24" s="131"/>
      <c r="C24" s="81">
        <v>14</v>
      </c>
      <c r="D24" s="134" t="s">
        <v>328</v>
      </c>
      <c r="E24" s="140"/>
      <c r="F24" s="140"/>
      <c r="G24" s="141"/>
      <c r="H24" s="50" t="s">
        <v>260</v>
      </c>
      <c r="I24" s="118">
        <v>1362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115" t="s">
        <v>316</v>
      </c>
      <c r="I25" s="116"/>
      <c r="J25" s="10"/>
      <c r="K25" s="10"/>
      <c r="L25" s="10"/>
    </row>
    <row r="26" spans="1:12" ht="12.75">
      <c r="A26" s="130" t="s">
        <v>261</v>
      </c>
      <c r="B26" s="131"/>
      <c r="C26" s="82" t="s">
        <v>336</v>
      </c>
      <c r="D26" s="25"/>
      <c r="E26" s="32"/>
      <c r="F26" s="24"/>
      <c r="G26" s="130" t="s">
        <v>262</v>
      </c>
      <c r="H26" s="131"/>
      <c r="I26" s="85"/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44" t="s">
        <v>263</v>
      </c>
      <c r="B28" s="145"/>
      <c r="C28" s="146"/>
      <c r="D28" s="146"/>
      <c r="E28" s="147" t="s">
        <v>264</v>
      </c>
      <c r="F28" s="148"/>
      <c r="G28" s="148"/>
      <c r="H28" s="149" t="s">
        <v>265</v>
      </c>
      <c r="I28" s="149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52"/>
      <c r="B30" s="153"/>
      <c r="C30" s="153"/>
      <c r="D30" s="154"/>
      <c r="E30" s="155"/>
      <c r="F30" s="153"/>
      <c r="G30" s="153"/>
      <c r="H30" s="125"/>
      <c r="I30" s="156"/>
      <c r="J30" s="10"/>
      <c r="K30" s="10"/>
      <c r="L30" s="10"/>
    </row>
    <row r="31" spans="1:12" ht="12.75">
      <c r="A31" s="120" t="s">
        <v>346</v>
      </c>
      <c r="B31" s="121"/>
      <c r="C31" s="121"/>
      <c r="D31" s="122"/>
      <c r="E31" s="120" t="s">
        <v>324</v>
      </c>
      <c r="F31" s="121"/>
      <c r="G31" s="122"/>
      <c r="H31" s="159" t="s">
        <v>347</v>
      </c>
      <c r="I31" s="160"/>
      <c r="J31" s="10"/>
      <c r="K31" s="10"/>
      <c r="L31" s="10"/>
    </row>
    <row r="32" spans="1:12" ht="12.75">
      <c r="A32" s="91"/>
      <c r="B32" s="91"/>
      <c r="C32" s="92"/>
      <c r="D32" s="157"/>
      <c r="E32" s="157"/>
      <c r="F32" s="157"/>
      <c r="G32" s="158"/>
      <c r="H32" s="96"/>
      <c r="I32" s="99"/>
      <c r="J32" s="10"/>
      <c r="K32" s="10"/>
      <c r="L32" s="10"/>
    </row>
    <row r="33" spans="1:12" ht="12.75">
      <c r="A33" s="120" t="s">
        <v>338</v>
      </c>
      <c r="B33" s="180"/>
      <c r="C33" s="180"/>
      <c r="D33" s="181"/>
      <c r="E33" s="120" t="s">
        <v>339</v>
      </c>
      <c r="F33" s="180"/>
      <c r="G33" s="180"/>
      <c r="H33" s="182" t="s">
        <v>345</v>
      </c>
      <c r="I33" s="183"/>
      <c r="J33" s="10"/>
      <c r="K33" s="10"/>
      <c r="L33" s="10"/>
    </row>
    <row r="34" spans="1:12" ht="12.75">
      <c r="A34" s="91"/>
      <c r="B34" s="91"/>
      <c r="C34" s="92"/>
      <c r="D34" s="93"/>
      <c r="E34" s="93"/>
      <c r="F34" s="93"/>
      <c r="G34" s="94"/>
      <c r="H34" s="96"/>
      <c r="I34" s="100"/>
      <c r="J34" s="10"/>
      <c r="K34" s="10"/>
      <c r="L34" s="10"/>
    </row>
    <row r="35" spans="1:12" ht="12.75">
      <c r="A35" s="120" t="s">
        <v>342</v>
      </c>
      <c r="B35" s="121"/>
      <c r="C35" s="121"/>
      <c r="D35" s="122"/>
      <c r="E35" s="120" t="s">
        <v>343</v>
      </c>
      <c r="F35" s="121"/>
      <c r="G35" s="122"/>
      <c r="H35" s="159"/>
      <c r="I35" s="160"/>
      <c r="J35" s="10"/>
      <c r="K35" s="10"/>
      <c r="L35" s="10"/>
    </row>
    <row r="36" spans="1:12" ht="12.75">
      <c r="A36" s="91"/>
      <c r="B36" s="91"/>
      <c r="C36" s="92"/>
      <c r="D36" s="93"/>
      <c r="E36" s="93"/>
      <c r="F36" s="93"/>
      <c r="G36" s="94"/>
      <c r="H36" s="96"/>
      <c r="I36" s="100"/>
      <c r="J36" s="10"/>
      <c r="K36" s="10"/>
      <c r="L36" s="10"/>
    </row>
    <row r="37" spans="1:12" ht="12.75">
      <c r="A37" s="120" t="s">
        <v>337</v>
      </c>
      <c r="B37" s="121"/>
      <c r="C37" s="121"/>
      <c r="D37" s="122"/>
      <c r="E37" s="120" t="s">
        <v>324</v>
      </c>
      <c r="F37" s="121"/>
      <c r="G37" s="122"/>
      <c r="H37" s="159" t="s">
        <v>344</v>
      </c>
      <c r="I37" s="160"/>
      <c r="J37" s="10"/>
      <c r="K37" s="10"/>
      <c r="L37" s="10"/>
    </row>
    <row r="38" spans="1:12" ht="12.75">
      <c r="A38" s="95"/>
      <c r="B38" s="95"/>
      <c r="C38" s="151"/>
      <c r="D38" s="151"/>
      <c r="E38" s="96"/>
      <c r="F38" s="151"/>
      <c r="G38" s="151"/>
      <c r="H38" s="96"/>
      <c r="I38" s="96"/>
      <c r="J38" s="10"/>
      <c r="K38" s="10"/>
      <c r="L38" s="10"/>
    </row>
    <row r="39" spans="1:12" ht="12.75">
      <c r="A39" s="120" t="s">
        <v>340</v>
      </c>
      <c r="B39" s="121"/>
      <c r="C39" s="121"/>
      <c r="D39" s="122"/>
      <c r="E39" s="120" t="s">
        <v>341</v>
      </c>
      <c r="F39" s="121"/>
      <c r="G39" s="122"/>
      <c r="H39" s="159"/>
      <c r="I39" s="160"/>
      <c r="J39" s="10"/>
      <c r="K39" s="10"/>
      <c r="L39" s="10"/>
    </row>
    <row r="40" spans="1:12" ht="12.75">
      <c r="A40" s="95"/>
      <c r="B40" s="95"/>
      <c r="C40" s="97"/>
      <c r="D40" s="98"/>
      <c r="E40" s="96"/>
      <c r="F40" s="97"/>
      <c r="G40" s="98"/>
      <c r="H40" s="96"/>
      <c r="I40" s="96"/>
      <c r="J40" s="10"/>
      <c r="K40" s="10"/>
      <c r="L40" s="10"/>
    </row>
    <row r="41" spans="1:12" ht="12.75">
      <c r="A41" s="120"/>
      <c r="B41" s="121"/>
      <c r="C41" s="121"/>
      <c r="D41" s="122"/>
      <c r="E41" s="120"/>
      <c r="F41" s="121"/>
      <c r="G41" s="122"/>
      <c r="H41" s="159"/>
      <c r="I41" s="160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23" t="s">
        <v>266</v>
      </c>
      <c r="B44" s="166"/>
      <c r="C44" s="125"/>
      <c r="D44" s="126"/>
      <c r="E44" s="26"/>
      <c r="F44" s="134"/>
      <c r="G44" s="153"/>
      <c r="H44" s="153"/>
      <c r="I44" s="153"/>
      <c r="J44" s="10"/>
      <c r="K44" s="10"/>
      <c r="L44" s="10"/>
    </row>
    <row r="45" spans="1:12" ht="12.75">
      <c r="A45" s="29"/>
      <c r="B45" s="29"/>
      <c r="C45" s="167"/>
      <c r="D45" s="168"/>
      <c r="E45" s="16"/>
      <c r="F45" s="167"/>
      <c r="G45" s="169"/>
      <c r="H45" s="34"/>
      <c r="I45" s="34"/>
      <c r="J45" s="10"/>
      <c r="K45" s="10"/>
      <c r="L45" s="10"/>
    </row>
    <row r="46" spans="1:12" ht="12.75">
      <c r="A46" s="123" t="s">
        <v>267</v>
      </c>
      <c r="B46" s="166"/>
      <c r="C46" s="134" t="s">
        <v>329</v>
      </c>
      <c r="D46" s="150"/>
      <c r="E46" s="150"/>
      <c r="F46" s="150"/>
      <c r="G46" s="150"/>
      <c r="H46" s="150"/>
      <c r="I46" s="150"/>
      <c r="J46" s="10"/>
      <c r="K46" s="10"/>
      <c r="L46" s="10"/>
    </row>
    <row r="47" spans="1:12" ht="12.75">
      <c r="A47" s="22"/>
      <c r="B47" s="22"/>
      <c r="C47" s="21" t="s">
        <v>268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23" t="s">
        <v>269</v>
      </c>
      <c r="B48" s="166"/>
      <c r="C48" s="174" t="s">
        <v>330</v>
      </c>
      <c r="D48" s="175"/>
      <c r="E48" s="176"/>
      <c r="F48" s="16"/>
      <c r="G48" s="50" t="s">
        <v>270</v>
      </c>
      <c r="H48" s="174" t="s">
        <v>331</v>
      </c>
      <c r="I48" s="175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23" t="s">
        <v>256</v>
      </c>
      <c r="B50" s="166"/>
      <c r="C50" s="179" t="s">
        <v>332</v>
      </c>
      <c r="D50" s="175"/>
      <c r="E50" s="175"/>
      <c r="F50" s="175"/>
      <c r="G50" s="175"/>
      <c r="H50" s="175"/>
      <c r="I50" s="175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30" t="s">
        <v>271</v>
      </c>
      <c r="B52" s="131"/>
      <c r="C52" s="174" t="s">
        <v>333</v>
      </c>
      <c r="D52" s="175"/>
      <c r="E52" s="175"/>
      <c r="F52" s="175"/>
      <c r="G52" s="175"/>
      <c r="H52" s="175"/>
      <c r="I52" s="135"/>
      <c r="J52" s="10"/>
      <c r="K52" s="10"/>
      <c r="L52" s="10"/>
    </row>
    <row r="53" spans="1:12" ht="12.75">
      <c r="A53" s="20"/>
      <c r="B53" s="20"/>
      <c r="C53" s="162" t="s">
        <v>272</v>
      </c>
      <c r="D53" s="162"/>
      <c r="E53" s="162"/>
      <c r="F53" s="162"/>
      <c r="G53" s="162"/>
      <c r="H53" s="162"/>
      <c r="I53" s="87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87"/>
      <c r="J54" s="10"/>
      <c r="K54" s="10"/>
      <c r="L54" s="10"/>
    </row>
    <row r="55" spans="1:12" ht="12.75">
      <c r="A55" s="20"/>
      <c r="B55" s="170" t="s">
        <v>273</v>
      </c>
      <c r="C55" s="171"/>
      <c r="D55" s="171"/>
      <c r="E55" s="171"/>
      <c r="F55" s="48"/>
      <c r="G55" s="48"/>
      <c r="H55" s="48"/>
      <c r="I55" s="88"/>
      <c r="J55" s="10"/>
      <c r="K55" s="10"/>
      <c r="L55" s="10"/>
    </row>
    <row r="56" spans="1:12" ht="12.75">
      <c r="A56" s="20"/>
      <c r="B56" s="172" t="s">
        <v>304</v>
      </c>
      <c r="C56" s="173"/>
      <c r="D56" s="173"/>
      <c r="E56" s="173"/>
      <c r="F56" s="173"/>
      <c r="G56" s="173"/>
      <c r="H56" s="173"/>
      <c r="I56" s="173"/>
      <c r="J56" s="10"/>
      <c r="K56" s="10"/>
      <c r="L56" s="10"/>
    </row>
    <row r="57" spans="1:12" ht="12.75">
      <c r="A57" s="20"/>
      <c r="B57" s="172" t="s">
        <v>305</v>
      </c>
      <c r="C57" s="173"/>
      <c r="D57" s="173"/>
      <c r="E57" s="173"/>
      <c r="F57" s="173"/>
      <c r="G57" s="173"/>
      <c r="H57" s="173"/>
      <c r="I57" s="88"/>
      <c r="J57" s="10"/>
      <c r="K57" s="10"/>
      <c r="L57" s="10"/>
    </row>
    <row r="58" spans="1:12" ht="12.75">
      <c r="A58" s="20"/>
      <c r="B58" s="172" t="s">
        <v>306</v>
      </c>
      <c r="C58" s="173"/>
      <c r="D58" s="173"/>
      <c r="E58" s="173"/>
      <c r="F58" s="173"/>
      <c r="G58" s="173"/>
      <c r="H58" s="173"/>
      <c r="I58" s="173"/>
      <c r="J58" s="10"/>
      <c r="K58" s="10"/>
      <c r="L58" s="10"/>
    </row>
    <row r="59" spans="1:12" ht="12.75">
      <c r="A59" s="20"/>
      <c r="B59" s="172" t="s">
        <v>307</v>
      </c>
      <c r="C59" s="173"/>
      <c r="D59" s="173"/>
      <c r="E59" s="173"/>
      <c r="F59" s="173"/>
      <c r="G59" s="173"/>
      <c r="H59" s="173"/>
      <c r="I59" s="173"/>
      <c r="J59" s="10"/>
      <c r="K59" s="10"/>
      <c r="L59" s="10"/>
    </row>
    <row r="60" spans="1:12" ht="12.75">
      <c r="A60" s="20"/>
      <c r="B60" s="78"/>
      <c r="C60" s="79"/>
      <c r="D60" s="79"/>
      <c r="E60" s="79"/>
      <c r="F60" s="79"/>
      <c r="G60" s="79"/>
      <c r="H60" s="79"/>
      <c r="I60" s="79"/>
      <c r="J60" s="10"/>
      <c r="K60" s="10"/>
      <c r="L60" s="10"/>
    </row>
    <row r="61" spans="1:12" ht="13.5" thickBot="1">
      <c r="A61" s="89" t="s">
        <v>274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275</v>
      </c>
      <c r="F62" s="32"/>
      <c r="G62" s="163" t="s">
        <v>276</v>
      </c>
      <c r="H62" s="164"/>
      <c r="I62" s="165"/>
      <c r="J62" s="10"/>
      <c r="K62" s="10"/>
      <c r="L62" s="10"/>
    </row>
    <row r="63" spans="1:12" ht="12.75">
      <c r="A63" s="90"/>
      <c r="B63" s="90"/>
      <c r="C63" s="26"/>
      <c r="D63" s="26"/>
      <c r="E63" s="26"/>
      <c r="F63" s="26"/>
      <c r="G63" s="177"/>
      <c r="H63" s="178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3:G33 A37:G37" name="Range1_6"/>
    <protectedRange sqref="H33:I33 H37:I37" name="Range1_6_1"/>
  </protectedRanges>
  <mergeCells count="76">
    <mergeCell ref="A33:D33"/>
    <mergeCell ref="A35:D35"/>
    <mergeCell ref="H31:I31"/>
    <mergeCell ref="H33:I33"/>
    <mergeCell ref="H35:I35"/>
    <mergeCell ref="H37:I37"/>
    <mergeCell ref="E33:G33"/>
    <mergeCell ref="H41:I41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H39:I39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41:D41"/>
    <mergeCell ref="E41:G41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60" zoomScaleSheetLayoutView="160" zoomScalePageLayoutView="0" workbookViewId="0" topLeftCell="A1">
      <selection activeCell="A120" sqref="A1:K120"/>
    </sheetView>
  </sheetViews>
  <sheetFormatPr defaultColWidth="9.140625" defaultRowHeight="12.75"/>
  <cols>
    <col min="1" max="7" width="9.140625" style="51" customWidth="1"/>
    <col min="8" max="8" width="5.57421875" style="51" customWidth="1"/>
    <col min="9" max="9" width="9.140625" style="51" customWidth="1"/>
    <col min="10" max="10" width="10.8515625" style="51" customWidth="1"/>
    <col min="11" max="11" width="11.7109375" style="51" customWidth="1"/>
    <col min="12" max="12" width="10.57421875" style="51" bestFit="1" customWidth="1"/>
    <col min="13" max="16384" width="9.140625" style="51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350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335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56" t="s">
        <v>277</v>
      </c>
      <c r="J4" s="113" t="s">
        <v>317</v>
      </c>
      <c r="K4" s="102" t="s">
        <v>318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5">
        <v>2</v>
      </c>
      <c r="J5" s="111">
        <v>3</v>
      </c>
      <c r="K5" s="111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193" t="s">
        <v>60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2">
        <f>J9+J16+J26+J35+J39</f>
        <v>521146232</v>
      </c>
      <c r="K8" s="52">
        <f>K9+K16+K26+K35+K39</f>
        <v>497938005</v>
      </c>
    </row>
    <row r="9" spans="1:11" ht="12.75">
      <c r="A9" s="197" t="s">
        <v>205</v>
      </c>
      <c r="B9" s="198"/>
      <c r="C9" s="198"/>
      <c r="D9" s="198"/>
      <c r="E9" s="198"/>
      <c r="F9" s="198"/>
      <c r="G9" s="198"/>
      <c r="H9" s="199"/>
      <c r="I9" s="1">
        <v>3</v>
      </c>
      <c r="J9" s="52">
        <v>568805</v>
      </c>
      <c r="K9" s="52">
        <f>SUM(K10:K15)</f>
        <v>544763</v>
      </c>
    </row>
    <row r="10" spans="1:11" ht="12.75">
      <c r="A10" s="197" t="s">
        <v>112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14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384501</v>
      </c>
      <c r="K11" s="7">
        <v>364495</v>
      </c>
    </row>
    <row r="12" spans="1:11" ht="12.75">
      <c r="A12" s="197" t="s">
        <v>113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 ht="12.75">
      <c r="A13" s="197" t="s">
        <v>208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209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.75">
      <c r="A15" s="197" t="s">
        <v>210</v>
      </c>
      <c r="B15" s="198"/>
      <c r="C15" s="198"/>
      <c r="D15" s="198"/>
      <c r="E15" s="198"/>
      <c r="F15" s="198"/>
      <c r="G15" s="198"/>
      <c r="H15" s="199"/>
      <c r="I15" s="1">
        <v>9</v>
      </c>
      <c r="J15" s="7">
        <v>184304</v>
      </c>
      <c r="K15" s="7">
        <v>180268</v>
      </c>
    </row>
    <row r="16" spans="1:11" ht="12.75">
      <c r="A16" s="197" t="s">
        <v>206</v>
      </c>
      <c r="B16" s="198"/>
      <c r="C16" s="198"/>
      <c r="D16" s="198"/>
      <c r="E16" s="198"/>
      <c r="F16" s="198"/>
      <c r="G16" s="198"/>
      <c r="H16" s="199"/>
      <c r="I16" s="1">
        <v>10</v>
      </c>
      <c r="J16" s="52">
        <f>SUM(J17:J25)</f>
        <v>451216581</v>
      </c>
      <c r="K16" s="52">
        <f>SUM(K17:K25)</f>
        <v>428054545</v>
      </c>
    </row>
    <row r="17" spans="1:11" ht="12.75">
      <c r="A17" s="197" t="s">
        <v>211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64248663</v>
      </c>
      <c r="K17" s="7">
        <v>64248663</v>
      </c>
    </row>
    <row r="18" spans="1:11" ht="12.75">
      <c r="A18" s="197" t="s">
        <v>246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172245675</v>
      </c>
      <c r="K18" s="7">
        <v>163438974</v>
      </c>
    </row>
    <row r="19" spans="1:11" ht="12.75">
      <c r="A19" s="197" t="s">
        <v>212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125382332</v>
      </c>
      <c r="K19" s="7">
        <v>123283697</v>
      </c>
    </row>
    <row r="20" spans="1:11" ht="12.75">
      <c r="A20" s="197" t="s">
        <v>27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11463161</v>
      </c>
      <c r="K20" s="7">
        <v>8865251</v>
      </c>
    </row>
    <row r="21" spans="1:11" ht="12.75">
      <c r="A21" s="197" t="s">
        <v>28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>
        <v>50079796</v>
      </c>
      <c r="K21" s="7">
        <v>47989111</v>
      </c>
    </row>
    <row r="22" spans="1:11" ht="12.75">
      <c r="A22" s="197" t="s">
        <v>72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3525332</v>
      </c>
      <c r="K22" s="7">
        <v>227917</v>
      </c>
    </row>
    <row r="23" spans="1:11" ht="12.75">
      <c r="A23" s="197" t="s">
        <v>73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15321274</v>
      </c>
      <c r="K23" s="7">
        <v>11097390</v>
      </c>
    </row>
    <row r="24" spans="1:11" ht="12.75">
      <c r="A24" s="197" t="s">
        <v>74</v>
      </c>
      <c r="B24" s="198"/>
      <c r="C24" s="198"/>
      <c r="D24" s="198"/>
      <c r="E24" s="198"/>
      <c r="F24" s="198"/>
      <c r="G24" s="198"/>
      <c r="H24" s="199"/>
      <c r="I24" s="1">
        <v>1300</v>
      </c>
      <c r="J24" s="7">
        <v>11813</v>
      </c>
      <c r="K24" s="7">
        <v>11813</v>
      </c>
    </row>
    <row r="25" spans="1:11" ht="12.75">
      <c r="A25" s="197" t="s">
        <v>75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8938535</v>
      </c>
      <c r="K25" s="7">
        <v>8891729</v>
      </c>
    </row>
    <row r="26" spans="1:11" ht="12.75">
      <c r="A26" s="197" t="s">
        <v>190</v>
      </c>
      <c r="B26" s="198"/>
      <c r="C26" s="198"/>
      <c r="D26" s="198"/>
      <c r="E26" s="198"/>
      <c r="F26" s="198"/>
      <c r="G26" s="198"/>
      <c r="H26" s="199"/>
      <c r="I26" s="1">
        <v>20</v>
      </c>
      <c r="J26" s="52">
        <f>SUM(J27:J34)</f>
        <v>69259092</v>
      </c>
      <c r="K26" s="52">
        <f>SUM(K27:K34)</f>
        <v>69235795</v>
      </c>
    </row>
    <row r="27" spans="1:11" ht="12.75">
      <c r="A27" s="197" t="s">
        <v>76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.75">
      <c r="A28" s="197" t="s">
        <v>77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>
        <v>30000</v>
      </c>
      <c r="K28" s="7">
        <v>30000</v>
      </c>
    </row>
    <row r="29" spans="1:11" ht="12.75">
      <c r="A29" s="197" t="s">
        <v>78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66114523</v>
      </c>
      <c r="K29" s="7">
        <v>66114523</v>
      </c>
    </row>
    <row r="30" spans="1:11" ht="12.75">
      <c r="A30" s="197" t="s">
        <v>83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>
      <c r="A31" s="197" t="s">
        <v>84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3067183</v>
      </c>
      <c r="K31" s="7">
        <v>3052886</v>
      </c>
    </row>
    <row r="32" spans="1:11" ht="12.75">
      <c r="A32" s="197" t="s">
        <v>85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47386</v>
      </c>
      <c r="K32" s="7">
        <v>38386</v>
      </c>
    </row>
    <row r="33" spans="1:11" ht="12.75">
      <c r="A33" s="197" t="s">
        <v>79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.75">
      <c r="A34" s="197" t="s">
        <v>183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>
      <c r="A35" s="197" t="s">
        <v>184</v>
      </c>
      <c r="B35" s="198"/>
      <c r="C35" s="198"/>
      <c r="D35" s="198"/>
      <c r="E35" s="198"/>
      <c r="F35" s="198"/>
      <c r="G35" s="198"/>
      <c r="H35" s="199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7" t="s">
        <v>80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.75">
      <c r="A37" s="197" t="s">
        <v>81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>
      <c r="A38" s="197" t="s">
        <v>82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.75">
      <c r="A39" s="197" t="s">
        <v>185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>
        <v>101754</v>
      </c>
      <c r="K39" s="7">
        <v>102902</v>
      </c>
    </row>
    <row r="40" spans="1:11" ht="12.75">
      <c r="A40" s="200" t="s">
        <v>239</v>
      </c>
      <c r="B40" s="201"/>
      <c r="C40" s="201"/>
      <c r="D40" s="201"/>
      <c r="E40" s="201"/>
      <c r="F40" s="201"/>
      <c r="G40" s="201"/>
      <c r="H40" s="202"/>
      <c r="I40" s="1">
        <v>34</v>
      </c>
      <c r="J40" s="52">
        <f>J41+J49+J56+J64</f>
        <v>568662009</v>
      </c>
      <c r="K40" s="52">
        <f>K41+K49+K56+K64</f>
        <v>668432847</v>
      </c>
    </row>
    <row r="41" spans="1:11" ht="12.75" customHeight="1">
      <c r="A41" s="197" t="s">
        <v>100</v>
      </c>
      <c r="B41" s="198"/>
      <c r="C41" s="198"/>
      <c r="D41" s="198"/>
      <c r="E41" s="198"/>
      <c r="F41" s="198"/>
      <c r="G41" s="198"/>
      <c r="H41" s="199"/>
      <c r="I41" s="1">
        <v>35</v>
      </c>
      <c r="J41" s="52">
        <f>SUM(J42:J48)</f>
        <v>126548939</v>
      </c>
      <c r="K41" s="52">
        <f>SUM(K42:K48)</f>
        <v>145499642</v>
      </c>
    </row>
    <row r="42" spans="1:11" ht="12.75">
      <c r="A42" s="197" t="s">
        <v>117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60668752</v>
      </c>
      <c r="K42" s="7">
        <v>62820544</v>
      </c>
    </row>
    <row r="43" spans="1:11" ht="12.75">
      <c r="A43" s="197" t="s">
        <v>118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5438532</v>
      </c>
      <c r="K43" s="7">
        <v>7943068</v>
      </c>
    </row>
    <row r="44" spans="1:11" ht="12.75">
      <c r="A44" s="197" t="s">
        <v>86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58943414</v>
      </c>
      <c r="K44" s="7">
        <v>73376879</v>
      </c>
    </row>
    <row r="45" spans="1:11" ht="12.75">
      <c r="A45" s="197" t="s">
        <v>87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>
        <v>1467632</v>
      </c>
      <c r="K45" s="7">
        <v>1232716</v>
      </c>
    </row>
    <row r="46" spans="1:11" ht="12.75">
      <c r="A46" s="197" t="s">
        <v>88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30609</v>
      </c>
      <c r="K46" s="7">
        <v>126435</v>
      </c>
    </row>
    <row r="47" spans="1:11" ht="12.75">
      <c r="A47" s="197" t="s">
        <v>89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.75">
      <c r="A48" s="197" t="s">
        <v>90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>
      <c r="A49" s="197" t="s">
        <v>101</v>
      </c>
      <c r="B49" s="198"/>
      <c r="C49" s="198"/>
      <c r="D49" s="198"/>
      <c r="E49" s="198"/>
      <c r="F49" s="198"/>
      <c r="G49" s="198"/>
      <c r="H49" s="199"/>
      <c r="I49" s="1">
        <v>43</v>
      </c>
      <c r="J49" s="52">
        <f>SUM(J50:J55)</f>
        <v>379597897</v>
      </c>
      <c r="K49" s="52">
        <f>SUM(K50:K55)</f>
        <v>436859581</v>
      </c>
    </row>
    <row r="50" spans="1:11" ht="12.75">
      <c r="A50" s="197" t="s">
        <v>200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48207447</v>
      </c>
      <c r="K50" s="7">
        <v>38689459</v>
      </c>
    </row>
    <row r="51" spans="1:11" ht="12.75">
      <c r="A51" s="197" t="s">
        <v>201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211124715</v>
      </c>
      <c r="K51" s="7">
        <v>252786548</v>
      </c>
    </row>
    <row r="52" spans="1:11" ht="12.75">
      <c r="A52" s="197" t="s">
        <v>202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.75">
      <c r="A53" s="197" t="s">
        <v>203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345844</v>
      </c>
      <c r="K53" s="7">
        <v>480878</v>
      </c>
    </row>
    <row r="54" spans="1:11" ht="12.75">
      <c r="A54" s="197" t="s">
        <v>10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370633</v>
      </c>
      <c r="K54" s="7">
        <v>3766736</v>
      </c>
    </row>
    <row r="55" spans="1:11" ht="12.75">
      <c r="A55" s="197" t="s">
        <v>11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119549258</v>
      </c>
      <c r="K55" s="7">
        <v>141135960</v>
      </c>
    </row>
    <row r="56" spans="1:11" ht="12.75">
      <c r="A56" s="197" t="s">
        <v>102</v>
      </c>
      <c r="B56" s="198"/>
      <c r="C56" s="198"/>
      <c r="D56" s="198"/>
      <c r="E56" s="198"/>
      <c r="F56" s="198"/>
      <c r="G56" s="198"/>
      <c r="H56" s="199"/>
      <c r="I56" s="1">
        <v>50</v>
      </c>
      <c r="J56" s="52">
        <f>SUM(J57:J63)</f>
        <v>46643699</v>
      </c>
      <c r="K56" s="52">
        <f>SUM(K57:K63)</f>
        <v>56343699</v>
      </c>
    </row>
    <row r="57" spans="1:11" ht="12.75">
      <c r="A57" s="197" t="s">
        <v>76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77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>
        <v>21115000</v>
      </c>
      <c r="K58" s="7">
        <v>31215000</v>
      </c>
    </row>
    <row r="59" spans="1:11" ht="12.75">
      <c r="A59" s="197" t="s">
        <v>241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83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84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>
      <c r="A62" s="197" t="s">
        <v>85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25528699</v>
      </c>
      <c r="K62" s="7">
        <v>25128699</v>
      </c>
    </row>
    <row r="63" spans="1:11" ht="12.75">
      <c r="A63" s="197" t="s">
        <v>46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.75">
      <c r="A64" s="197" t="s">
        <v>207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15871474</v>
      </c>
      <c r="K64" s="7">
        <v>29729925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8985457</v>
      </c>
      <c r="K65" s="7">
        <v>8220821</v>
      </c>
    </row>
    <row r="66" spans="1:11" ht="12.75">
      <c r="A66" s="200" t="s">
        <v>240</v>
      </c>
      <c r="B66" s="201"/>
      <c r="C66" s="201"/>
      <c r="D66" s="201"/>
      <c r="E66" s="201"/>
      <c r="F66" s="201"/>
      <c r="G66" s="201"/>
      <c r="H66" s="202"/>
      <c r="I66" s="1">
        <v>60</v>
      </c>
      <c r="J66" s="52">
        <f>J7+J8+J40+J65</f>
        <v>1098793698</v>
      </c>
      <c r="K66" s="52">
        <f>K7+K8+K40+K65</f>
        <v>1174591673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189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2" ht="12.75">
      <c r="A69" s="193" t="s">
        <v>191</v>
      </c>
      <c r="B69" s="194"/>
      <c r="C69" s="194"/>
      <c r="D69" s="194"/>
      <c r="E69" s="194"/>
      <c r="F69" s="194"/>
      <c r="G69" s="194"/>
      <c r="H69" s="211"/>
      <c r="I69" s="3">
        <v>62</v>
      </c>
      <c r="J69" s="53">
        <f>J70+J71+J72+J78+J79+J82+J85</f>
        <v>338438346</v>
      </c>
      <c r="K69" s="53">
        <f>K70+K71+K72+K78+K79+K82+K85</f>
        <v>396335634</v>
      </c>
      <c r="L69" s="117"/>
    </row>
    <row r="70" spans="1:11" ht="12.75">
      <c r="A70" s="197" t="s">
        <v>141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244169200</v>
      </c>
      <c r="K70" s="7">
        <v>244169200</v>
      </c>
    </row>
    <row r="71" spans="1:11" ht="12.75">
      <c r="A71" s="197" t="s">
        <v>142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215962</v>
      </c>
      <c r="K71" s="7">
        <v>215962</v>
      </c>
    </row>
    <row r="72" spans="1:11" ht="12.75">
      <c r="A72" s="197" t="s">
        <v>143</v>
      </c>
      <c r="B72" s="198"/>
      <c r="C72" s="198"/>
      <c r="D72" s="198"/>
      <c r="E72" s="198"/>
      <c r="F72" s="198"/>
      <c r="G72" s="198"/>
      <c r="H72" s="199"/>
      <c r="I72" s="1">
        <v>65</v>
      </c>
      <c r="J72" s="52">
        <f>J73+J74-J75+J76+J77</f>
        <v>161745712</v>
      </c>
      <c r="K72" s="52">
        <f>K73+K74-K75+K76+K77</f>
        <v>181841195</v>
      </c>
    </row>
    <row r="73" spans="1:11" ht="12.75">
      <c r="A73" s="197" t="s">
        <v>144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10311184</v>
      </c>
      <c r="K73" s="7">
        <v>11301320</v>
      </c>
    </row>
    <row r="74" spans="1:11" ht="12.75">
      <c r="A74" s="197" t="s">
        <v>145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>
        <v>545380</v>
      </c>
      <c r="K74" s="7">
        <v>545380</v>
      </c>
    </row>
    <row r="75" spans="1:11" ht="12.75">
      <c r="A75" s="197" t="s">
        <v>133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>
        <v>545380</v>
      </c>
      <c r="K75" s="7">
        <v>545380</v>
      </c>
    </row>
    <row r="76" spans="1:11" ht="12.75">
      <c r="A76" s="197" t="s">
        <v>134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.75">
      <c r="A77" s="197" t="s">
        <v>135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151434528</v>
      </c>
      <c r="K77" s="7">
        <v>170539875</v>
      </c>
    </row>
    <row r="78" spans="1:11" ht="12.75">
      <c r="A78" s="197" t="s">
        <v>136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1291507</v>
      </c>
      <c r="K78" s="7">
        <f>2722602-1436324</f>
        <v>1286278</v>
      </c>
    </row>
    <row r="79" spans="1:11" ht="12.75">
      <c r="A79" s="197" t="s">
        <v>237</v>
      </c>
      <c r="B79" s="198"/>
      <c r="C79" s="198"/>
      <c r="D79" s="198"/>
      <c r="E79" s="198"/>
      <c r="F79" s="198"/>
      <c r="G79" s="198"/>
      <c r="H79" s="199"/>
      <c r="I79" s="1">
        <v>72</v>
      </c>
      <c r="J79" s="52">
        <f>J80-J81</f>
        <v>-92464308</v>
      </c>
      <c r="K79" s="52">
        <f>K80-K81</f>
        <v>-92505587</v>
      </c>
    </row>
    <row r="80" spans="1:11" ht="12.75">
      <c r="A80" s="208" t="s">
        <v>169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 ht="12.75">
      <c r="A81" s="208" t="s">
        <v>170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92464308</v>
      </c>
      <c r="K81" s="7">
        <v>92505587</v>
      </c>
    </row>
    <row r="82" spans="1:11" ht="12.75">
      <c r="A82" s="197" t="s">
        <v>238</v>
      </c>
      <c r="B82" s="198"/>
      <c r="C82" s="198"/>
      <c r="D82" s="198"/>
      <c r="E82" s="198"/>
      <c r="F82" s="198"/>
      <c r="G82" s="198"/>
      <c r="H82" s="199"/>
      <c r="I82" s="1">
        <v>75</v>
      </c>
      <c r="J82" s="52">
        <f>J83-J84</f>
        <v>19759822</v>
      </c>
      <c r="K82" s="52">
        <f>K83-K84</f>
        <v>22228311</v>
      </c>
    </row>
    <row r="83" spans="1:11" ht="12.75">
      <c r="A83" s="208" t="s">
        <v>171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>
        <v>19759822</v>
      </c>
      <c r="K83" s="7">
        <v>22228311</v>
      </c>
    </row>
    <row r="84" spans="1:11" ht="12.75">
      <c r="A84" s="208" t="s">
        <v>172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/>
      <c r="K84" s="7"/>
    </row>
    <row r="85" spans="1:11" ht="12.75">
      <c r="A85" s="197" t="s">
        <v>173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>
        <v>3720451</v>
      </c>
      <c r="K85" s="7">
        <v>39100275</v>
      </c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7" t="s">
        <v>129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.75">
      <c r="A88" s="197" t="s">
        <v>130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131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2">
        <f>SUM(J91:J99)</f>
        <v>266739256</v>
      </c>
      <c r="K90" s="52">
        <f>SUM(K91:K99)</f>
        <v>315394583</v>
      </c>
    </row>
    <row r="91" spans="1:11" ht="12.75">
      <c r="A91" s="197" t="s">
        <v>132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>
        <v>33232461</v>
      </c>
      <c r="K91" s="7">
        <v>44586818</v>
      </c>
    </row>
    <row r="92" spans="1:11" ht="12.75">
      <c r="A92" s="197" t="s">
        <v>242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233506795</v>
      </c>
      <c r="K93" s="7">
        <v>270807765</v>
      </c>
    </row>
    <row r="94" spans="1:11" ht="12.75">
      <c r="A94" s="197" t="s">
        <v>243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244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>
      <c r="A96" s="197" t="s">
        <v>245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>
      <c r="A97" s="197" t="s">
        <v>94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92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93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2">
        <f>SUM(J101:J112)</f>
        <v>485081418</v>
      </c>
      <c r="K100" s="52">
        <f>SUM(K101:K112)</f>
        <v>408238864</v>
      </c>
    </row>
    <row r="101" spans="1:11" ht="12.75">
      <c r="A101" s="197" t="s">
        <v>132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f>40553275+3000000</f>
        <v>43553275</v>
      </c>
      <c r="K101" s="7">
        <f>2810959+398900</f>
        <v>3209859</v>
      </c>
    </row>
    <row r="102" spans="1:11" ht="12.75">
      <c r="A102" s="197" t="s">
        <v>242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2327500</v>
      </c>
      <c r="K102" s="7">
        <v>2629222</v>
      </c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139403273</v>
      </c>
      <c r="K103" s="7">
        <v>192240458</v>
      </c>
    </row>
    <row r="104" spans="1:11" ht="12.75">
      <c r="A104" s="197" t="s">
        <v>243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813461</v>
      </c>
      <c r="K104" s="7">
        <v>1329174</v>
      </c>
    </row>
    <row r="105" spans="1:11" ht="12.75">
      <c r="A105" s="197" t="s">
        <v>244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172637772</v>
      </c>
      <c r="K105" s="7">
        <v>171033132</v>
      </c>
    </row>
    <row r="106" spans="1:11" ht="12.75">
      <c r="A106" s="197" t="s">
        <v>245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>
        <v>13968000</v>
      </c>
    </row>
    <row r="107" spans="1:11" ht="12.75">
      <c r="A107" s="197" t="s">
        <v>94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>
      <c r="A108" s="197" t="s">
        <v>95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7709362</v>
      </c>
      <c r="K108" s="7">
        <v>6527671</v>
      </c>
    </row>
    <row r="109" spans="1:11" ht="12.75">
      <c r="A109" s="197" t="s">
        <v>96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12561081</v>
      </c>
      <c r="K109" s="7">
        <v>14742883</v>
      </c>
    </row>
    <row r="110" spans="1:11" ht="12.75">
      <c r="A110" s="197" t="s">
        <v>99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.75">
      <c r="A111" s="197" t="s">
        <v>97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.75">
      <c r="A112" s="197" t="s">
        <v>98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106075694</v>
      </c>
      <c r="K112" s="7">
        <v>2558465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8534678</v>
      </c>
      <c r="K113" s="7">
        <v>54622592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2">
        <f>J69+J86+J90+J100+J113</f>
        <v>1098793698</v>
      </c>
      <c r="K114" s="52">
        <f>K69+K86+K90+K100+K113</f>
        <v>1174591673</v>
      </c>
    </row>
    <row r="115" spans="1:11" ht="12.75">
      <c r="A115" s="186" t="s">
        <v>57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.75">
      <c r="A116" s="189" t="s">
        <v>308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.75">
      <c r="A117" s="193" t="s">
        <v>186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8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>
        <f>+J69-J119</f>
        <v>334717895</v>
      </c>
      <c r="K118" s="7">
        <f>+K69-K119</f>
        <v>357235359</v>
      </c>
    </row>
    <row r="119" spans="1:11" ht="12.75">
      <c r="A119" s="203" t="s">
        <v>9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>
        <f>+J85</f>
        <v>3720451</v>
      </c>
      <c r="K119" s="8">
        <f>+K85</f>
        <v>39100275</v>
      </c>
    </row>
    <row r="120" spans="1:11" ht="12.75">
      <c r="A120" s="206" t="s">
        <v>309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86:K115 J79:K84">
      <formula1>0</formula1>
    </dataValidation>
  </dataValidations>
  <printOptions/>
  <pageMargins left="0.7480314960629921" right="0.7480314960629921" top="0.7874015748031497" bottom="0.8267716535433072" header="0.5118110236220472" footer="0.5118110236220472"/>
  <pageSetup fitToHeight="2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130" zoomScaleNormal="130" zoomScaleSheetLayoutView="110" zoomScalePageLayoutView="0" workbookViewId="0" topLeftCell="A1">
      <selection activeCell="M7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4" width="9.140625" style="51" customWidth="1"/>
    <col min="15" max="16384" width="9.140625" style="51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335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6" t="s">
        <v>278</v>
      </c>
      <c r="J4" s="247" t="s">
        <v>317</v>
      </c>
      <c r="K4" s="247"/>
      <c r="L4" s="247" t="s">
        <v>318</v>
      </c>
      <c r="M4" s="247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6"/>
      <c r="J5" s="102" t="s">
        <v>312</v>
      </c>
      <c r="K5" s="102" t="s">
        <v>313</v>
      </c>
      <c r="L5" s="102" t="s">
        <v>312</v>
      </c>
      <c r="M5" s="102" t="s">
        <v>313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58">
        <v>2</v>
      </c>
      <c r="J6" s="102">
        <v>3</v>
      </c>
      <c r="K6" s="102">
        <v>4</v>
      </c>
      <c r="L6" s="102">
        <v>5</v>
      </c>
      <c r="M6" s="102">
        <v>6</v>
      </c>
    </row>
    <row r="7" spans="1:14" ht="12.75">
      <c r="A7" s="193" t="s">
        <v>26</v>
      </c>
      <c r="B7" s="194"/>
      <c r="C7" s="194"/>
      <c r="D7" s="194"/>
      <c r="E7" s="194"/>
      <c r="F7" s="194"/>
      <c r="G7" s="194"/>
      <c r="H7" s="211"/>
      <c r="I7" s="3">
        <v>111</v>
      </c>
      <c r="J7" s="53">
        <f>SUM(J8:J9)</f>
        <v>834084519</v>
      </c>
      <c r="K7" s="53">
        <f>SUM(K8:K9)</f>
        <v>303437022</v>
      </c>
      <c r="L7" s="53">
        <f>SUM(L8:L9)</f>
        <v>824823524</v>
      </c>
      <c r="M7" s="53">
        <v>304352525</v>
      </c>
      <c r="N7" s="117"/>
    </row>
    <row r="8" spans="1:14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826139176</v>
      </c>
      <c r="K8" s="7">
        <v>299767852</v>
      </c>
      <c r="L8" s="7">
        <f>118497955+694102744</f>
        <v>812600699</v>
      </c>
      <c r="M8" s="7">
        <v>302086156</v>
      </c>
      <c r="N8" s="117"/>
    </row>
    <row r="9" spans="1:14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7945343</v>
      </c>
      <c r="K9" s="7">
        <v>3669170</v>
      </c>
      <c r="L9" s="7">
        <f>1961097+171971+10089757</f>
        <v>12222825</v>
      </c>
      <c r="M9" s="7">
        <v>2266369</v>
      </c>
      <c r="N9" s="117"/>
    </row>
    <row r="10" spans="1:14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2">
        <f>J11+J12+J16+J20+J21+J22+J25+J26</f>
        <v>807012942</v>
      </c>
      <c r="K10" s="52">
        <f>K11+K12+K16+K20+K21+K22+K25+K26</f>
        <v>289778721</v>
      </c>
      <c r="L10" s="52">
        <f>L11+L12+L16+L20+L21+L22+L25+L26</f>
        <v>787891747</v>
      </c>
      <c r="M10" s="52">
        <v>289329705</v>
      </c>
      <c r="N10" s="117"/>
    </row>
    <row r="11" spans="1:14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-5986839</v>
      </c>
      <c r="K11" s="7">
        <v>-5238964</v>
      </c>
      <c r="L11" s="7">
        <v>-16798662</v>
      </c>
      <c r="M11" s="7">
        <v>-10739425</v>
      </c>
      <c r="N11" s="117"/>
    </row>
    <row r="12" spans="1:14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2">
        <f>SUM(J13:J15)</f>
        <v>661620482</v>
      </c>
      <c r="K12" s="52">
        <f>SUM(K13:K15)</f>
        <v>243501292</v>
      </c>
      <c r="L12" s="52">
        <f>SUM(L13:L15)</f>
        <v>653019310</v>
      </c>
      <c r="M12" s="52">
        <v>247027070</v>
      </c>
      <c r="N12" s="117"/>
    </row>
    <row r="13" spans="1:14" ht="12.75">
      <c r="A13" s="197" t="s">
        <v>146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420229554</v>
      </c>
      <c r="K13" s="7">
        <v>151333336</v>
      </c>
      <c r="L13" s="7">
        <v>409165202</v>
      </c>
      <c r="M13" s="7">
        <v>151547680</v>
      </c>
      <c r="N13" s="117"/>
    </row>
    <row r="14" spans="1:14" ht="12.75">
      <c r="A14" s="197" t="s">
        <v>147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5818746</v>
      </c>
      <c r="K14" s="7">
        <v>2124601</v>
      </c>
      <c r="L14" s="7">
        <v>4093968</v>
      </c>
      <c r="M14" s="7">
        <v>1707398</v>
      </c>
      <c r="N14" s="117"/>
    </row>
    <row r="15" spans="1:14" ht="12.75">
      <c r="A15" s="197" t="s">
        <v>61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235572182</v>
      </c>
      <c r="K15" s="7">
        <v>90043355</v>
      </c>
      <c r="L15" s="7">
        <v>239760140</v>
      </c>
      <c r="M15" s="7">
        <v>93771992</v>
      </c>
      <c r="N15" s="117"/>
    </row>
    <row r="16" spans="1:14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2">
        <f>SUM(J17:J19)</f>
        <v>82690103</v>
      </c>
      <c r="K16" s="52">
        <f>SUM(K17:K19)</f>
        <v>28501210</v>
      </c>
      <c r="L16" s="52">
        <f>SUM(L17:L19)</f>
        <v>82844205</v>
      </c>
      <c r="M16" s="52">
        <v>28601090</v>
      </c>
      <c r="N16" s="117"/>
    </row>
    <row r="17" spans="1:14" ht="12.75">
      <c r="A17" s="197" t="s">
        <v>62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52481115</v>
      </c>
      <c r="K17" s="7">
        <v>18045451</v>
      </c>
      <c r="L17" s="7">
        <v>53617302</v>
      </c>
      <c r="M17" s="7">
        <v>18450527</v>
      </c>
      <c r="N17" s="117"/>
    </row>
    <row r="18" spans="1:14" ht="12.75">
      <c r="A18" s="197" t="s">
        <v>63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18255384</v>
      </c>
      <c r="K18" s="7">
        <v>6342361</v>
      </c>
      <c r="L18" s="7">
        <v>17372049</v>
      </c>
      <c r="M18" s="7">
        <v>6050807</v>
      </c>
      <c r="N18" s="117"/>
    </row>
    <row r="19" spans="1:14" ht="12.75">
      <c r="A19" s="197" t="s">
        <v>64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11953604</v>
      </c>
      <c r="K19" s="7">
        <v>4113398</v>
      </c>
      <c r="L19" s="7">
        <v>11854854</v>
      </c>
      <c r="M19" s="7">
        <v>4099756</v>
      </c>
      <c r="N19" s="117"/>
    </row>
    <row r="20" spans="1:14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40281280</v>
      </c>
      <c r="K20" s="7">
        <v>13657488</v>
      </c>
      <c r="L20" s="7">
        <v>39526191</v>
      </c>
      <c r="M20" s="7">
        <v>13359136</v>
      </c>
      <c r="N20" s="117"/>
    </row>
    <row r="21" spans="1:14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25535655</v>
      </c>
      <c r="K21" s="7">
        <v>8248159</v>
      </c>
      <c r="L21" s="7">
        <v>26923250</v>
      </c>
      <c r="M21" s="7">
        <v>9838007</v>
      </c>
      <c r="N21" s="117"/>
    </row>
    <row r="22" spans="1:14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2">
        <f>SUM(J23:J24)</f>
        <v>1066637</v>
      </c>
      <c r="K22" s="52">
        <f>SUM(K23:K24)</f>
        <v>765270</v>
      </c>
      <c r="L22" s="52">
        <f>SUM(L23:L24)</f>
        <v>990467</v>
      </c>
      <c r="M22" s="52">
        <v>677423</v>
      </c>
      <c r="N22" s="117"/>
    </row>
    <row r="23" spans="1:14" ht="12.75">
      <c r="A23" s="197" t="s">
        <v>137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  <c r="N23" s="117"/>
    </row>
    <row r="24" spans="1:14" ht="12.75">
      <c r="A24" s="197" t="s">
        <v>138</v>
      </c>
      <c r="B24" s="198"/>
      <c r="C24" s="198"/>
      <c r="D24" s="198"/>
      <c r="E24" s="198"/>
      <c r="F24" s="198"/>
      <c r="G24" s="198"/>
      <c r="H24" s="199"/>
      <c r="I24" s="1">
        <v>1300</v>
      </c>
      <c r="J24" s="7">
        <v>1066637</v>
      </c>
      <c r="K24" s="7">
        <v>765270</v>
      </c>
      <c r="L24" s="7">
        <v>990467</v>
      </c>
      <c r="M24" s="7">
        <v>677423</v>
      </c>
      <c r="N24" s="117"/>
    </row>
    <row r="25" spans="1:14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  <c r="N25" s="117"/>
    </row>
    <row r="26" spans="1:14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1805624</v>
      </c>
      <c r="K26" s="7">
        <v>344266</v>
      </c>
      <c r="L26" s="7">
        <v>1386986</v>
      </c>
      <c r="M26" s="7">
        <v>566404</v>
      </c>
      <c r="N26" s="117"/>
    </row>
    <row r="27" spans="1:14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2">
        <f>SUM(J28:J32)</f>
        <v>9973352</v>
      </c>
      <c r="K27" s="52">
        <f>SUM(K28:K32)</f>
        <v>3565691</v>
      </c>
      <c r="L27" s="52">
        <f>SUM(L28:L32)</f>
        <v>9767347</v>
      </c>
      <c r="M27" s="52">
        <v>2313232</v>
      </c>
      <c r="N27" s="117"/>
    </row>
    <row r="28" spans="1:14" ht="12.75">
      <c r="A28" s="200" t="s">
        <v>226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  <c r="N28" s="117"/>
    </row>
    <row r="29" spans="1:14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7728100</v>
      </c>
      <c r="K29" s="7">
        <v>1413225</v>
      </c>
      <c r="L29" s="7">
        <f>9767347-33416</f>
        <v>9733931</v>
      </c>
      <c r="M29" s="7">
        <v>2279816</v>
      </c>
      <c r="N29" s="117"/>
    </row>
    <row r="30" spans="1:14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  <c r="N30" s="117"/>
    </row>
    <row r="31" spans="1:14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  <c r="N31" s="117"/>
    </row>
    <row r="32" spans="1:14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2245252</v>
      </c>
      <c r="K32" s="7">
        <v>2152466</v>
      </c>
      <c r="L32" s="7">
        <v>33416</v>
      </c>
      <c r="M32" s="7">
        <v>33416</v>
      </c>
      <c r="N32" s="117"/>
    </row>
    <row r="33" spans="1:14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2">
        <f>SUM(J34:J37)</f>
        <v>17931194</v>
      </c>
      <c r="K33" s="52">
        <f>SUM(K34:K37)</f>
        <v>4965278</v>
      </c>
      <c r="L33" s="52">
        <f>SUM(L34:L37)</f>
        <v>19089412</v>
      </c>
      <c r="M33" s="52">
        <v>9360653</v>
      </c>
      <c r="N33" s="117"/>
    </row>
    <row r="34" spans="1:14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  <c r="N34" s="117"/>
    </row>
    <row r="35" spans="1:14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15566396</v>
      </c>
      <c r="K35" s="7">
        <v>4965278</v>
      </c>
      <c r="L35" s="7">
        <v>19089412</v>
      </c>
      <c r="M35" s="7">
        <v>9360653</v>
      </c>
      <c r="N35" s="117"/>
    </row>
    <row r="36" spans="1:14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  <c r="N36" s="117"/>
    </row>
    <row r="37" spans="1:14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2364798</v>
      </c>
      <c r="K37" s="7">
        <v>0</v>
      </c>
      <c r="L37" s="7"/>
      <c r="M37" s="7"/>
      <c r="N37" s="117"/>
    </row>
    <row r="38" spans="1:14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  <c r="N38" s="117"/>
    </row>
    <row r="39" spans="1:14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  <c r="N39" s="117"/>
    </row>
    <row r="40" spans="1:14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  <c r="N40" s="117"/>
    </row>
    <row r="41" spans="1:14" ht="12.75" customHeight="1">
      <c r="A41" s="200" t="s">
        <v>348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  <c r="N41" s="117"/>
    </row>
    <row r="42" spans="1:14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2">
        <f>J7+J27+J38+J40</f>
        <v>844057871</v>
      </c>
      <c r="K42" s="52">
        <f>K7+K27+K38+K40</f>
        <v>307002713</v>
      </c>
      <c r="L42" s="52">
        <f>L7+L27+L38+L40</f>
        <v>834590871</v>
      </c>
      <c r="M42" s="52">
        <v>306665757</v>
      </c>
      <c r="N42" s="117"/>
    </row>
    <row r="43" spans="1:14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2">
        <f>J10+J33+J39+J41</f>
        <v>824944136</v>
      </c>
      <c r="K43" s="52">
        <f>K10+K33+K39+K41</f>
        <v>294743999</v>
      </c>
      <c r="L43" s="52">
        <f>L10+L33+L39+L41</f>
        <v>806981159</v>
      </c>
      <c r="M43" s="52">
        <v>298690358</v>
      </c>
      <c r="N43" s="117"/>
    </row>
    <row r="44" spans="1:14" ht="12.75">
      <c r="A44" s="200" t="s">
        <v>235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2">
        <f>J42-J43</f>
        <v>19113735</v>
      </c>
      <c r="K44" s="52">
        <f>K42-K43</f>
        <v>12258714</v>
      </c>
      <c r="L44" s="52">
        <f>L42-L43</f>
        <v>27609712</v>
      </c>
      <c r="M44" s="52">
        <v>7975399</v>
      </c>
      <c r="N44" s="117"/>
    </row>
    <row r="45" spans="1:14" ht="12.75">
      <c r="A45" s="208" t="s">
        <v>218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2">
        <f>IF(J42&gt;J43,J42-J43,0)</f>
        <v>19113735</v>
      </c>
      <c r="K45" s="52">
        <f>IF(K42&gt;K43,K42-K43,0)</f>
        <v>12258714</v>
      </c>
      <c r="L45" s="52">
        <f>IF(L42&gt;L43,L42-L43,0)</f>
        <v>27609712</v>
      </c>
      <c r="M45" s="52">
        <v>7975399</v>
      </c>
      <c r="N45" s="117"/>
    </row>
    <row r="46" spans="1:14" ht="12.75">
      <c r="A46" s="208" t="s">
        <v>219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2"/>
      <c r="K46" s="52"/>
      <c r="L46" s="52"/>
      <c r="M46" s="52"/>
      <c r="N46" s="117"/>
    </row>
    <row r="47" spans="1:14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9843</v>
      </c>
      <c r="K47" s="7">
        <v>3277</v>
      </c>
      <c r="L47" s="7"/>
      <c r="M47" s="7">
        <v>0</v>
      </c>
      <c r="N47" s="117"/>
    </row>
    <row r="48" spans="1:14" ht="12.75">
      <c r="A48" s="200" t="s">
        <v>236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2">
        <f>J44-J47</f>
        <v>19103892</v>
      </c>
      <c r="K48" s="52">
        <f>K44-K47</f>
        <v>12255437</v>
      </c>
      <c r="L48" s="52">
        <f>L44-L47</f>
        <v>27609712</v>
      </c>
      <c r="M48" s="52">
        <v>7975399</v>
      </c>
      <c r="N48" s="117"/>
    </row>
    <row r="49" spans="1:14" ht="12.75">
      <c r="A49" s="208" t="s">
        <v>192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2">
        <f>IF(J48&gt;0,J48,0)</f>
        <v>19103892</v>
      </c>
      <c r="K49" s="52">
        <f>IF(K48&gt;0,K48,0)</f>
        <v>12255437</v>
      </c>
      <c r="L49" s="52">
        <f>IF(L48&gt;0,L48,0)</f>
        <v>27609712</v>
      </c>
      <c r="M49" s="52">
        <v>7975399</v>
      </c>
      <c r="N49" s="117"/>
    </row>
    <row r="50" spans="1:14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7"/>
      <c r="K50" s="57"/>
      <c r="L50" s="57"/>
      <c r="M50" s="57"/>
      <c r="N50" s="117"/>
    </row>
    <row r="51" spans="1:14" ht="12.75" customHeight="1">
      <c r="A51" s="189" t="s">
        <v>310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17"/>
    </row>
    <row r="52" spans="1:14" ht="12.75" customHeight="1">
      <c r="A52" s="193" t="s">
        <v>187</v>
      </c>
      <c r="B52" s="194"/>
      <c r="C52" s="194"/>
      <c r="D52" s="194"/>
      <c r="E52" s="194"/>
      <c r="F52" s="194"/>
      <c r="G52" s="194"/>
      <c r="H52" s="194"/>
      <c r="I52" s="54"/>
      <c r="J52" s="54"/>
      <c r="K52" s="54"/>
      <c r="L52" s="54"/>
      <c r="M52" s="103"/>
      <c r="N52" s="117"/>
    </row>
    <row r="53" spans="1:14" ht="12.75">
      <c r="A53" s="239" t="s">
        <v>233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16901260</v>
      </c>
      <c r="K53" s="7">
        <v>10532481</v>
      </c>
      <c r="L53" s="7">
        <v>22228311</v>
      </c>
      <c r="M53" s="7">
        <v>4654470</v>
      </c>
      <c r="N53" s="117"/>
    </row>
    <row r="54" spans="1:14" ht="12.75">
      <c r="A54" s="230" t="s">
        <v>234</v>
      </c>
      <c r="B54" s="231"/>
      <c r="C54" s="231"/>
      <c r="D54" s="231"/>
      <c r="E54" s="231"/>
      <c r="F54" s="231"/>
      <c r="G54" s="231"/>
      <c r="H54" s="232"/>
      <c r="I54" s="4">
        <v>156</v>
      </c>
      <c r="J54" s="8">
        <v>2202632</v>
      </c>
      <c r="K54" s="8">
        <v>1722956</v>
      </c>
      <c r="L54" s="8">
        <v>5381401</v>
      </c>
      <c r="M54" s="7">
        <v>3320929</v>
      </c>
      <c r="N54" s="117"/>
    </row>
    <row r="55" spans="1:14" ht="12.75" customHeight="1">
      <c r="A55" s="189" t="s">
        <v>189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17"/>
    </row>
    <row r="56" spans="1:14" ht="12.75">
      <c r="A56" s="193" t="s">
        <v>204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f>+J48</f>
        <v>19103892</v>
      </c>
      <c r="K56" s="6">
        <f>+K48</f>
        <v>12255437</v>
      </c>
      <c r="L56" s="6">
        <f>+L48</f>
        <v>27609712</v>
      </c>
      <c r="M56" s="6">
        <v>7975399</v>
      </c>
      <c r="N56" s="117"/>
    </row>
    <row r="57" spans="1:14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2">
        <f>SUM(J58:J64)</f>
        <v>387744</v>
      </c>
      <c r="K57" s="52">
        <f>SUM(K58:K64)</f>
        <v>-2275920</v>
      </c>
      <c r="L57" s="52">
        <f>SUM(L58:L64)</f>
        <v>286389</v>
      </c>
      <c r="M57" s="52">
        <v>-491418</v>
      </c>
      <c r="N57" s="117"/>
    </row>
    <row r="58" spans="1:14" ht="12.75">
      <c r="A58" s="200" t="s">
        <v>227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524654</v>
      </c>
      <c r="K58" s="7">
        <v>13444</v>
      </c>
      <c r="L58" s="7">
        <v>292765</v>
      </c>
      <c r="M58" s="7">
        <v>-485042</v>
      </c>
      <c r="N58" s="117"/>
    </row>
    <row r="59" spans="1:14" ht="12.75">
      <c r="A59" s="200" t="s">
        <v>228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>
        <v>-6376</v>
      </c>
      <c r="M59" s="7">
        <v>-6376</v>
      </c>
      <c r="N59" s="117"/>
    </row>
    <row r="60" spans="1:14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-136910</v>
      </c>
      <c r="K60" s="7">
        <v>-2289364</v>
      </c>
      <c r="L60" s="7"/>
      <c r="M60" s="7"/>
      <c r="N60" s="117"/>
    </row>
    <row r="61" spans="1:14" ht="12.75">
      <c r="A61" s="200" t="s">
        <v>229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  <c r="N61" s="117"/>
    </row>
    <row r="62" spans="1:14" ht="12.75">
      <c r="A62" s="200" t="s">
        <v>230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  <c r="N62" s="117"/>
    </row>
    <row r="63" spans="1:14" ht="12.75">
      <c r="A63" s="200" t="s">
        <v>231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  <c r="N63" s="117"/>
    </row>
    <row r="64" spans="1:14" ht="12.75">
      <c r="A64" s="200" t="s">
        <v>232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  <c r="N64" s="117"/>
    </row>
    <row r="65" spans="1:14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-27382</v>
      </c>
      <c r="K65" s="7">
        <v>-457873</v>
      </c>
      <c r="L65" s="7">
        <v>-1147</v>
      </c>
      <c r="M65" s="7">
        <v>-1147</v>
      </c>
      <c r="N65" s="117"/>
    </row>
    <row r="66" spans="1:14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2">
        <f>J57-J65</f>
        <v>415126</v>
      </c>
      <c r="K66" s="52">
        <f>K57-K65</f>
        <v>-1818047</v>
      </c>
      <c r="L66" s="52">
        <f>L57-L65</f>
        <v>287536</v>
      </c>
      <c r="M66" s="52">
        <v>-490271</v>
      </c>
      <c r="N66" s="117"/>
    </row>
    <row r="67" spans="1:14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7">
        <f>J56+J66</f>
        <v>19519018</v>
      </c>
      <c r="K67" s="57">
        <f>K56+K66</f>
        <v>10437390</v>
      </c>
      <c r="L67" s="57">
        <f>L56+L66</f>
        <v>27897248</v>
      </c>
      <c r="M67" s="57">
        <v>7485128</v>
      </c>
      <c r="N67" s="117"/>
    </row>
    <row r="68" spans="1:14" ht="12.75" customHeight="1">
      <c r="A68" s="233" t="s">
        <v>311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5"/>
      <c r="N68" s="117"/>
    </row>
    <row r="69" spans="1:14" ht="12.75" customHeight="1">
      <c r="A69" s="236" t="s">
        <v>188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8"/>
      <c r="N69" s="117"/>
    </row>
    <row r="70" spans="1:14" ht="12.75">
      <c r="A70" s="239" t="s">
        <v>233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f>+J67-J71</f>
        <v>17316386</v>
      </c>
      <c r="K70" s="7">
        <f>+K67-K71</f>
        <v>8714434</v>
      </c>
      <c r="L70" s="7">
        <f>+L67-L71</f>
        <v>22515847</v>
      </c>
      <c r="M70" s="7">
        <v>4164199</v>
      </c>
      <c r="N70" s="117"/>
    </row>
    <row r="71" spans="1:14" ht="12.75">
      <c r="A71" s="230" t="s">
        <v>234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>
        <f>+J54</f>
        <v>2202632</v>
      </c>
      <c r="K71" s="8">
        <f>+K54</f>
        <v>1722956</v>
      </c>
      <c r="L71" s="8">
        <f>+L54</f>
        <v>5381401</v>
      </c>
      <c r="M71" s="8">
        <v>3320929</v>
      </c>
      <c r="N71" s="11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3:H63"/>
    <mergeCell ref="A64:H64"/>
    <mergeCell ref="A70:H70"/>
    <mergeCell ref="A58:H58"/>
    <mergeCell ref="A59:H59"/>
    <mergeCell ref="A60:H60"/>
    <mergeCell ref="A61:H61"/>
    <mergeCell ref="A41:H4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</mergeCells>
  <dataValidations count="4">
    <dataValidation type="whole" operator="notEqual" allowBlank="1" showInputMessage="1" showErrorMessage="1" errorTitle="Pogrešan unos" error="Mogu se unijeti samo cjelobrojne vrijednosti." sqref="J70:M71 J47:L47 J53:L54 J56:L67 M56:M57 M60:M64 M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26 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7:K31 M11 J12:J31 J48:M50 K12:K25 M32 J7:M10 L12:M31 J33:M46 M47 M53:M54 M58:M59 M65">
      <formula1>0</formula1>
    </dataValidation>
    <dataValidation allowBlank="1" sqref="A41:H41 J32:L32"/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352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1" t="s">
        <v>278</v>
      </c>
      <c r="J4" s="62" t="s">
        <v>317</v>
      </c>
      <c r="K4" s="62" t="s">
        <v>318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3">
        <v>2</v>
      </c>
      <c r="J5" s="110" t="s">
        <v>281</v>
      </c>
      <c r="K5" s="110" t="s">
        <v>282</v>
      </c>
    </row>
    <row r="6" spans="1:11" ht="12.75">
      <c r="A6" s="189" t="s">
        <v>156</v>
      </c>
      <c r="B6" s="190"/>
      <c r="C6" s="190"/>
      <c r="D6" s="190"/>
      <c r="E6" s="190"/>
      <c r="F6" s="190"/>
      <c r="G6" s="190"/>
      <c r="H6" s="190"/>
      <c r="I6" s="251"/>
      <c r="J6" s="251"/>
      <c r="K6" s="252"/>
    </row>
    <row r="7" spans="1:11" ht="12.75">
      <c r="A7" s="197" t="s">
        <v>40</v>
      </c>
      <c r="B7" s="198"/>
      <c r="C7" s="198"/>
      <c r="D7" s="198"/>
      <c r="E7" s="198"/>
      <c r="F7" s="198"/>
      <c r="G7" s="198"/>
      <c r="H7" s="198"/>
      <c r="I7" s="1">
        <v>1</v>
      </c>
      <c r="J7" s="7">
        <v>19113735</v>
      </c>
      <c r="K7" s="7">
        <v>27609712</v>
      </c>
    </row>
    <row r="8" spans="1:11" ht="12.75">
      <c r="A8" s="197" t="s">
        <v>41</v>
      </c>
      <c r="B8" s="198"/>
      <c r="C8" s="198"/>
      <c r="D8" s="198"/>
      <c r="E8" s="198"/>
      <c r="F8" s="198"/>
      <c r="G8" s="198"/>
      <c r="H8" s="198"/>
      <c r="I8" s="1">
        <v>2</v>
      </c>
      <c r="J8" s="7">
        <v>40281280</v>
      </c>
      <c r="K8" s="7">
        <v>39526191</v>
      </c>
    </row>
    <row r="9" spans="1:11" ht="12.75">
      <c r="A9" s="197" t="s">
        <v>42</v>
      </c>
      <c r="B9" s="198"/>
      <c r="C9" s="198"/>
      <c r="D9" s="198"/>
      <c r="E9" s="198"/>
      <c r="F9" s="198"/>
      <c r="G9" s="198"/>
      <c r="H9" s="198"/>
      <c r="I9" s="1">
        <v>3</v>
      </c>
      <c r="J9" s="7">
        <v>34657978</v>
      </c>
      <c r="K9" s="7"/>
    </row>
    <row r="10" spans="1:11" ht="12.75">
      <c r="A10" s="197" t="s">
        <v>43</v>
      </c>
      <c r="B10" s="198"/>
      <c r="C10" s="198"/>
      <c r="D10" s="198"/>
      <c r="E10" s="198"/>
      <c r="F10" s="198"/>
      <c r="G10" s="198"/>
      <c r="H10" s="198"/>
      <c r="I10" s="1">
        <v>4</v>
      </c>
      <c r="J10" s="7"/>
      <c r="K10" s="7"/>
    </row>
    <row r="11" spans="1:11" ht="12.75">
      <c r="A11" s="197" t="s">
        <v>44</v>
      </c>
      <c r="B11" s="198"/>
      <c r="C11" s="198"/>
      <c r="D11" s="198"/>
      <c r="E11" s="198"/>
      <c r="F11" s="198"/>
      <c r="G11" s="198"/>
      <c r="H11" s="198"/>
      <c r="I11" s="1">
        <v>5</v>
      </c>
      <c r="J11" s="7"/>
      <c r="K11" s="7"/>
    </row>
    <row r="12" spans="1:11" ht="12.75">
      <c r="A12" s="197" t="s">
        <v>51</v>
      </c>
      <c r="B12" s="198"/>
      <c r="C12" s="198"/>
      <c r="D12" s="198"/>
      <c r="E12" s="198"/>
      <c r="F12" s="198"/>
      <c r="G12" s="198"/>
      <c r="H12" s="198"/>
      <c r="I12" s="1">
        <v>6</v>
      </c>
      <c r="J12" s="7"/>
      <c r="K12" s="7"/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101">
        <f>SUM(J7:J12)</f>
        <v>94052993</v>
      </c>
      <c r="K13" s="101">
        <f>SUM(K7:K12)</f>
        <v>67135903</v>
      </c>
    </row>
    <row r="14" spans="1:11" ht="12.75">
      <c r="A14" s="197" t="s">
        <v>52</v>
      </c>
      <c r="B14" s="198"/>
      <c r="C14" s="198"/>
      <c r="D14" s="198"/>
      <c r="E14" s="198"/>
      <c r="F14" s="198"/>
      <c r="G14" s="198"/>
      <c r="H14" s="198"/>
      <c r="I14" s="1">
        <v>8</v>
      </c>
      <c r="J14" s="7"/>
      <c r="K14" s="7">
        <v>70185793</v>
      </c>
    </row>
    <row r="15" spans="1:11" ht="12.75">
      <c r="A15" s="197" t="s">
        <v>53</v>
      </c>
      <c r="B15" s="198"/>
      <c r="C15" s="198"/>
      <c r="D15" s="198"/>
      <c r="E15" s="198"/>
      <c r="F15" s="198"/>
      <c r="G15" s="198"/>
      <c r="H15" s="198"/>
      <c r="I15" s="1">
        <v>9</v>
      </c>
      <c r="J15" s="7">
        <v>61279586</v>
      </c>
      <c r="K15" s="7">
        <v>55446741</v>
      </c>
    </row>
    <row r="16" spans="1:11" ht="12.75">
      <c r="A16" s="197" t="s">
        <v>54</v>
      </c>
      <c r="B16" s="198"/>
      <c r="C16" s="198"/>
      <c r="D16" s="198"/>
      <c r="E16" s="198"/>
      <c r="F16" s="198"/>
      <c r="G16" s="198"/>
      <c r="H16" s="198"/>
      <c r="I16" s="1">
        <v>10</v>
      </c>
      <c r="J16" s="7">
        <v>9178704</v>
      </c>
      <c r="K16" s="7">
        <v>19311544</v>
      </c>
    </row>
    <row r="17" spans="1:11" ht="12.75">
      <c r="A17" s="197" t="s">
        <v>55</v>
      </c>
      <c r="B17" s="198"/>
      <c r="C17" s="198"/>
      <c r="D17" s="198"/>
      <c r="E17" s="198"/>
      <c r="F17" s="198"/>
      <c r="G17" s="198"/>
      <c r="H17" s="198"/>
      <c r="I17" s="1">
        <v>11</v>
      </c>
      <c r="J17" s="7">
        <f>4631808-541370-132296+876026-12178560+2260682-975523+11154932</f>
        <v>5095699</v>
      </c>
      <c r="K17" s="7">
        <f>5228+122762+1880869-12503433+705927-1041402+11882795</f>
        <v>1052746</v>
      </c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101">
        <f>SUM(J14:J17)</f>
        <v>75553989</v>
      </c>
      <c r="K18" s="101">
        <f>SUM(K14:K17)</f>
        <v>145996824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101">
        <f>IF(J13&gt;J18,J13-J18,0)</f>
        <v>18499004</v>
      </c>
      <c r="K19" s="101">
        <f>IF(K13&gt;K18,K13-K18,0)</f>
        <v>0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101">
        <f>IF(J18&gt;J13,J18-J13,0)</f>
        <v>0</v>
      </c>
      <c r="K20" s="101">
        <f>IF(K18&gt;K13,K18-K13,0)</f>
        <v>78860921</v>
      </c>
    </row>
    <row r="21" spans="1:11" ht="12.75">
      <c r="A21" s="189" t="s">
        <v>159</v>
      </c>
      <c r="B21" s="190"/>
      <c r="C21" s="190"/>
      <c r="D21" s="190"/>
      <c r="E21" s="190"/>
      <c r="F21" s="190"/>
      <c r="G21" s="190"/>
      <c r="H21" s="190"/>
      <c r="I21" s="251"/>
      <c r="J21" s="251"/>
      <c r="K21" s="252"/>
    </row>
    <row r="22" spans="1:11" ht="12.75">
      <c r="A22" s="197" t="s">
        <v>178</v>
      </c>
      <c r="B22" s="198"/>
      <c r="C22" s="198"/>
      <c r="D22" s="198"/>
      <c r="E22" s="198"/>
      <c r="F22" s="198"/>
      <c r="G22" s="198"/>
      <c r="H22" s="198"/>
      <c r="I22" s="1">
        <v>15</v>
      </c>
      <c r="J22" s="7">
        <v>146262</v>
      </c>
      <c r="K22" s="7">
        <v>219682</v>
      </c>
    </row>
    <row r="23" spans="1:11" ht="12.75">
      <c r="A23" s="197" t="s">
        <v>179</v>
      </c>
      <c r="B23" s="198"/>
      <c r="C23" s="198"/>
      <c r="D23" s="198"/>
      <c r="E23" s="198"/>
      <c r="F23" s="198"/>
      <c r="G23" s="198"/>
      <c r="H23" s="198"/>
      <c r="I23" s="1">
        <v>16</v>
      </c>
      <c r="J23" s="7">
        <v>6110768</v>
      </c>
      <c r="K23" s="7"/>
    </row>
    <row r="24" spans="1:11" ht="12.75">
      <c r="A24" s="197" t="s">
        <v>180</v>
      </c>
      <c r="B24" s="198"/>
      <c r="C24" s="198"/>
      <c r="D24" s="198"/>
      <c r="E24" s="198"/>
      <c r="F24" s="198"/>
      <c r="G24" s="198"/>
      <c r="H24" s="198"/>
      <c r="I24" s="1">
        <v>1300</v>
      </c>
      <c r="J24" s="7">
        <v>105770</v>
      </c>
      <c r="K24" s="7">
        <v>112589</v>
      </c>
    </row>
    <row r="25" spans="1:11" ht="12.75">
      <c r="A25" s="197" t="s">
        <v>181</v>
      </c>
      <c r="B25" s="198"/>
      <c r="C25" s="198"/>
      <c r="D25" s="198"/>
      <c r="E25" s="198"/>
      <c r="F25" s="198"/>
      <c r="G25" s="198"/>
      <c r="H25" s="198"/>
      <c r="I25" s="1">
        <v>18</v>
      </c>
      <c r="J25" s="7">
        <v>10883</v>
      </c>
      <c r="K25" s="7">
        <v>37412</v>
      </c>
    </row>
    <row r="26" spans="1:11" ht="12.75">
      <c r="A26" s="197" t="s">
        <v>182</v>
      </c>
      <c r="B26" s="198"/>
      <c r="C26" s="198"/>
      <c r="D26" s="198"/>
      <c r="E26" s="198"/>
      <c r="F26" s="198"/>
      <c r="G26" s="198"/>
      <c r="H26" s="198"/>
      <c r="I26" s="1">
        <v>19</v>
      </c>
      <c r="J26" s="7">
        <f>755000+19274417</f>
        <v>20029417</v>
      </c>
      <c r="K26" s="7">
        <f>409000</f>
        <v>409000</v>
      </c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101">
        <f>SUM(J22:J26)</f>
        <v>26403100</v>
      </c>
      <c r="K27" s="101">
        <f>SUM(K22:K26)</f>
        <v>778683</v>
      </c>
    </row>
    <row r="28" spans="1:11" ht="12.75">
      <c r="A28" s="197" t="s">
        <v>115</v>
      </c>
      <c r="B28" s="198"/>
      <c r="C28" s="198"/>
      <c r="D28" s="198"/>
      <c r="E28" s="198"/>
      <c r="F28" s="198"/>
      <c r="G28" s="198"/>
      <c r="H28" s="198"/>
      <c r="I28" s="1">
        <v>21</v>
      </c>
      <c r="J28" s="7">
        <v>19836672</v>
      </c>
      <c r="K28" s="7">
        <v>16387078</v>
      </c>
    </row>
    <row r="29" spans="1:11" ht="12.75">
      <c r="A29" s="197" t="s">
        <v>116</v>
      </c>
      <c r="B29" s="198"/>
      <c r="C29" s="198"/>
      <c r="D29" s="198"/>
      <c r="E29" s="198"/>
      <c r="F29" s="198"/>
      <c r="G29" s="198"/>
      <c r="H29" s="198"/>
      <c r="I29" s="1">
        <v>22</v>
      </c>
      <c r="J29" s="7">
        <v>0</v>
      </c>
      <c r="K29" s="7"/>
    </row>
    <row r="30" spans="1:11" ht="12.75">
      <c r="A30" s="197" t="s">
        <v>16</v>
      </c>
      <c r="B30" s="198"/>
      <c r="C30" s="198"/>
      <c r="D30" s="198"/>
      <c r="E30" s="198"/>
      <c r="F30" s="198"/>
      <c r="G30" s="198"/>
      <c r="H30" s="198"/>
      <c r="I30" s="1">
        <v>23</v>
      </c>
      <c r="J30" s="7">
        <f>5055000+2261974</f>
        <v>7316974</v>
      </c>
      <c r="K30" s="7">
        <f>10100000+1148</f>
        <v>10101148</v>
      </c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101">
        <f>SUM(J28:J30)</f>
        <v>27153646</v>
      </c>
      <c r="K31" s="101">
        <f>SUM(K28:K30)</f>
        <v>26488226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101">
        <f>IF(J27&gt;J31,J27-J31,0)</f>
        <v>0</v>
      </c>
      <c r="K32" s="101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101">
        <f>IF(J31&gt;J27,J31-J27,0)</f>
        <v>750546</v>
      </c>
      <c r="K33" s="101">
        <f>IF(K31&gt;K27,K31-K27,0)</f>
        <v>25709543</v>
      </c>
    </row>
    <row r="34" spans="1:11" ht="12.75">
      <c r="A34" s="189" t="s">
        <v>160</v>
      </c>
      <c r="B34" s="190"/>
      <c r="C34" s="190"/>
      <c r="D34" s="190"/>
      <c r="E34" s="190"/>
      <c r="F34" s="190"/>
      <c r="G34" s="190"/>
      <c r="H34" s="190"/>
      <c r="I34" s="251"/>
      <c r="J34" s="251"/>
      <c r="K34" s="252"/>
    </row>
    <row r="35" spans="1:11" ht="12.75">
      <c r="A35" s="197" t="s">
        <v>174</v>
      </c>
      <c r="B35" s="198"/>
      <c r="C35" s="198"/>
      <c r="D35" s="198"/>
      <c r="E35" s="198"/>
      <c r="F35" s="198"/>
      <c r="G35" s="198"/>
      <c r="H35" s="198"/>
      <c r="I35" s="1">
        <v>27</v>
      </c>
      <c r="J35" s="7">
        <v>0</v>
      </c>
      <c r="K35" s="7">
        <v>15208000</v>
      </c>
    </row>
    <row r="36" spans="1:11" ht="12.75">
      <c r="A36" s="197" t="s">
        <v>29</v>
      </c>
      <c r="B36" s="198"/>
      <c r="C36" s="198"/>
      <c r="D36" s="198"/>
      <c r="E36" s="198"/>
      <c r="F36" s="198"/>
      <c r="G36" s="198"/>
      <c r="H36" s="198"/>
      <c r="I36" s="1">
        <v>28</v>
      </c>
      <c r="J36" s="7">
        <v>98931086</v>
      </c>
      <c r="K36" s="7">
        <v>220789870</v>
      </c>
    </row>
    <row r="37" spans="1:11" ht="12.75">
      <c r="A37" s="197" t="s">
        <v>30</v>
      </c>
      <c r="B37" s="198"/>
      <c r="C37" s="198"/>
      <c r="D37" s="198"/>
      <c r="E37" s="198"/>
      <c r="F37" s="198"/>
      <c r="G37" s="198"/>
      <c r="H37" s="198"/>
      <c r="I37" s="1">
        <v>29</v>
      </c>
      <c r="J37" s="7">
        <v>0</v>
      </c>
      <c r="K37" s="7"/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101">
        <f>SUM(J35:J37)</f>
        <v>98931086</v>
      </c>
      <c r="K38" s="101">
        <f>SUM(K35:K37)</f>
        <v>235997870</v>
      </c>
    </row>
    <row r="39" spans="1:11" ht="12.75">
      <c r="A39" s="197" t="s">
        <v>31</v>
      </c>
      <c r="B39" s="198"/>
      <c r="C39" s="198"/>
      <c r="D39" s="198"/>
      <c r="E39" s="198"/>
      <c r="F39" s="198"/>
      <c r="G39" s="198"/>
      <c r="H39" s="198"/>
      <c r="I39" s="1">
        <v>31</v>
      </c>
      <c r="J39" s="7">
        <v>108853692</v>
      </c>
      <c r="K39" s="7">
        <v>113325124</v>
      </c>
    </row>
    <row r="40" spans="1:11" ht="12.75">
      <c r="A40" s="197" t="s">
        <v>32</v>
      </c>
      <c r="B40" s="198"/>
      <c r="C40" s="198"/>
      <c r="D40" s="198"/>
      <c r="E40" s="198"/>
      <c r="F40" s="198"/>
      <c r="G40" s="198"/>
      <c r="H40" s="198"/>
      <c r="I40" s="1">
        <v>32</v>
      </c>
      <c r="J40" s="7">
        <v>0</v>
      </c>
      <c r="K40" s="7"/>
    </row>
    <row r="41" spans="1:11" ht="12.75" customHeight="1">
      <c r="A41" s="248" t="s">
        <v>33</v>
      </c>
      <c r="B41" s="249"/>
      <c r="C41" s="249"/>
      <c r="D41" s="249"/>
      <c r="E41" s="249"/>
      <c r="F41" s="249"/>
      <c r="G41" s="249"/>
      <c r="H41" s="250"/>
      <c r="I41" s="1">
        <v>33</v>
      </c>
      <c r="J41" s="7">
        <v>4530222</v>
      </c>
      <c r="K41" s="7">
        <v>4243831</v>
      </c>
    </row>
    <row r="42" spans="1:11" ht="12.75">
      <c r="A42" s="197" t="s">
        <v>34</v>
      </c>
      <c r="B42" s="198"/>
      <c r="C42" s="198"/>
      <c r="D42" s="198"/>
      <c r="E42" s="198"/>
      <c r="F42" s="198"/>
      <c r="G42" s="198"/>
      <c r="H42" s="198"/>
      <c r="I42" s="1">
        <v>34</v>
      </c>
      <c r="J42" s="7">
        <v>0</v>
      </c>
      <c r="K42" s="7"/>
    </row>
    <row r="43" spans="1:11" ht="12.75">
      <c r="A43" s="197" t="s">
        <v>35</v>
      </c>
      <c r="B43" s="198"/>
      <c r="C43" s="198"/>
      <c r="D43" s="198"/>
      <c r="E43" s="198"/>
      <c r="F43" s="198"/>
      <c r="G43" s="198"/>
      <c r="H43" s="198"/>
      <c r="I43" s="1">
        <v>35</v>
      </c>
      <c r="J43" s="7">
        <v>0</v>
      </c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101">
        <f>SUM(J39:J43)</f>
        <v>113383914</v>
      </c>
      <c r="K44" s="101">
        <f>SUM(K39:K43)</f>
        <v>117568955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101">
        <f>IF(J38&gt;J44,J38-J44,0)</f>
        <v>0</v>
      </c>
      <c r="K45" s="101">
        <f>IF(K38&gt;K44,K38-K44,0)</f>
        <v>118428915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101">
        <f>IF(J44&gt;J38,J44-J38,0)</f>
        <v>14452828</v>
      </c>
      <c r="K46" s="101">
        <f>IF(K44&gt;K38,K44-K38,0)</f>
        <v>0</v>
      </c>
    </row>
    <row r="47" spans="1:11" ht="12.75">
      <c r="A47" s="197" t="s">
        <v>70</v>
      </c>
      <c r="B47" s="198"/>
      <c r="C47" s="198"/>
      <c r="D47" s="198"/>
      <c r="E47" s="198"/>
      <c r="F47" s="198"/>
      <c r="G47" s="198"/>
      <c r="H47" s="198"/>
      <c r="I47" s="1">
        <v>39</v>
      </c>
      <c r="J47" s="52">
        <f>IF(J19-J20+J32-J33+J45-J46&gt;0,J19-J20+J32-J33+J45-J46,0)</f>
        <v>3295630</v>
      </c>
      <c r="K47" s="52">
        <f>IF(K19-K20+K32-K33+K45-K46&gt;0,K19-K20+K32-K33+K45-K46,0)</f>
        <v>13858451</v>
      </c>
    </row>
    <row r="48" spans="1:11" ht="12.75">
      <c r="A48" s="197" t="s">
        <v>71</v>
      </c>
      <c r="B48" s="198"/>
      <c r="C48" s="198"/>
      <c r="D48" s="198"/>
      <c r="E48" s="198"/>
      <c r="F48" s="198"/>
      <c r="G48" s="198"/>
      <c r="H48" s="198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97" t="s">
        <v>161</v>
      </c>
      <c r="B49" s="198"/>
      <c r="C49" s="198"/>
      <c r="D49" s="198"/>
      <c r="E49" s="198"/>
      <c r="F49" s="198"/>
      <c r="G49" s="198"/>
      <c r="H49" s="198"/>
      <c r="I49" s="1">
        <v>41</v>
      </c>
      <c r="J49" s="7">
        <v>10421568</v>
      </c>
      <c r="K49" s="7">
        <v>15871474</v>
      </c>
    </row>
    <row r="50" spans="1:11" ht="12.75">
      <c r="A50" s="197" t="s">
        <v>175</v>
      </c>
      <c r="B50" s="198"/>
      <c r="C50" s="198"/>
      <c r="D50" s="198"/>
      <c r="E50" s="198"/>
      <c r="F50" s="198"/>
      <c r="G50" s="198"/>
      <c r="H50" s="198"/>
      <c r="I50" s="1">
        <v>42</v>
      </c>
      <c r="J50" s="7">
        <v>3295630</v>
      </c>
      <c r="K50" s="7">
        <v>13858451</v>
      </c>
    </row>
    <row r="51" spans="1:11" ht="12.75">
      <c r="A51" s="197" t="s">
        <v>176</v>
      </c>
      <c r="B51" s="198"/>
      <c r="C51" s="198"/>
      <c r="D51" s="198"/>
      <c r="E51" s="198"/>
      <c r="F51" s="198"/>
      <c r="G51" s="198"/>
      <c r="H51" s="198"/>
      <c r="I51" s="1">
        <v>43</v>
      </c>
      <c r="J51" s="7">
        <f>+J48</f>
        <v>0</v>
      </c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104">
        <f>J49+J50-J51</f>
        <v>13717198</v>
      </c>
      <c r="K52" s="104">
        <f>K49+K50-K51</f>
        <v>29729925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2:H42"/>
    <mergeCell ref="A43:H43"/>
    <mergeCell ref="A44:H44"/>
    <mergeCell ref="A37:H37"/>
    <mergeCell ref="A38:H38"/>
    <mergeCell ref="A39:H39"/>
    <mergeCell ref="A40:H40"/>
    <mergeCell ref="A41:H41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1" t="s">
        <v>278</v>
      </c>
      <c r="J4" s="62" t="s">
        <v>317</v>
      </c>
      <c r="K4" s="62" t="s">
        <v>318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6">
        <v>2</v>
      </c>
      <c r="J5" s="67" t="s">
        <v>281</v>
      </c>
      <c r="K5" s="67" t="s">
        <v>282</v>
      </c>
    </row>
    <row r="6" spans="1:11" ht="12.75">
      <c r="A6" s="189" t="s">
        <v>156</v>
      </c>
      <c r="B6" s="190"/>
      <c r="C6" s="190"/>
      <c r="D6" s="190"/>
      <c r="E6" s="190"/>
      <c r="F6" s="190"/>
      <c r="G6" s="190"/>
      <c r="H6" s="190"/>
      <c r="I6" s="251"/>
      <c r="J6" s="251"/>
      <c r="K6" s="252"/>
    </row>
    <row r="7" spans="1:11" ht="12.75">
      <c r="A7" s="197" t="s">
        <v>199</v>
      </c>
      <c r="B7" s="198"/>
      <c r="C7" s="198"/>
      <c r="D7" s="198"/>
      <c r="E7" s="198"/>
      <c r="F7" s="198"/>
      <c r="G7" s="198"/>
      <c r="H7" s="198"/>
      <c r="I7" s="1">
        <v>1</v>
      </c>
      <c r="J7" s="5"/>
      <c r="K7" s="7"/>
    </row>
    <row r="8" spans="1:11" ht="12.75">
      <c r="A8" s="197" t="s">
        <v>119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 ht="12.75">
      <c r="A9" s="197" t="s">
        <v>120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/>
    </row>
    <row r="10" spans="1:11" ht="12.75">
      <c r="A10" s="197" t="s">
        <v>121</v>
      </c>
      <c r="B10" s="198"/>
      <c r="C10" s="198"/>
      <c r="D10" s="198"/>
      <c r="E10" s="198"/>
      <c r="F10" s="198"/>
      <c r="G10" s="198"/>
      <c r="H10" s="198"/>
      <c r="I10" s="1">
        <v>4</v>
      </c>
      <c r="J10" s="5"/>
      <c r="K10" s="7"/>
    </row>
    <row r="11" spans="1:11" ht="12.75">
      <c r="A11" s="197" t="s">
        <v>122</v>
      </c>
      <c r="B11" s="198"/>
      <c r="C11" s="198"/>
      <c r="D11" s="198"/>
      <c r="E11" s="198"/>
      <c r="F11" s="198"/>
      <c r="G11" s="198"/>
      <c r="H11" s="198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59">
        <f>SUM(J7:J11)</f>
        <v>0</v>
      </c>
      <c r="K12" s="52">
        <f>SUM(K7:K11)</f>
        <v>0</v>
      </c>
    </row>
    <row r="13" spans="1:11" ht="12.75">
      <c r="A13" s="197" t="s">
        <v>123</v>
      </c>
      <c r="B13" s="198"/>
      <c r="C13" s="198"/>
      <c r="D13" s="198"/>
      <c r="E13" s="198"/>
      <c r="F13" s="198"/>
      <c r="G13" s="198"/>
      <c r="H13" s="198"/>
      <c r="I13" s="1">
        <v>7</v>
      </c>
      <c r="J13" s="5"/>
      <c r="K13" s="7"/>
    </row>
    <row r="14" spans="1:11" ht="12.75">
      <c r="A14" s="197" t="s">
        <v>124</v>
      </c>
      <c r="B14" s="198"/>
      <c r="C14" s="198"/>
      <c r="D14" s="198"/>
      <c r="E14" s="198"/>
      <c r="F14" s="198"/>
      <c r="G14" s="198"/>
      <c r="H14" s="198"/>
      <c r="I14" s="1">
        <v>8</v>
      </c>
      <c r="J14" s="5"/>
      <c r="K14" s="7"/>
    </row>
    <row r="15" spans="1:11" ht="12.75">
      <c r="A15" s="197" t="s">
        <v>125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/>
    </row>
    <row r="16" spans="1:11" ht="12.75">
      <c r="A16" s="197" t="s">
        <v>126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/>
    </row>
    <row r="17" spans="1:11" ht="12.75">
      <c r="A17" s="197" t="s">
        <v>127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/>
    </row>
    <row r="18" spans="1:11" ht="12.75">
      <c r="A18" s="197" t="s">
        <v>128</v>
      </c>
      <c r="B18" s="198"/>
      <c r="C18" s="198"/>
      <c r="D18" s="198"/>
      <c r="E18" s="198"/>
      <c r="F18" s="198"/>
      <c r="G18" s="198"/>
      <c r="H18" s="198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59">
        <f>SUM(J13:J18)</f>
        <v>0</v>
      </c>
      <c r="K19" s="52">
        <f>SUM(K13:K18)</f>
        <v>0</v>
      </c>
    </row>
    <row r="20" spans="1:11" ht="12.75">
      <c r="A20" s="200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59">
        <f>IF(J12&gt;J19,J12-J19,0)</f>
        <v>0</v>
      </c>
      <c r="K20" s="52">
        <f>IF(K12&gt;K19,K12-K19,0)</f>
        <v>0</v>
      </c>
    </row>
    <row r="21" spans="1:11" ht="12.75">
      <c r="A21" s="212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59">
        <f>IF(J19&gt;J12,J19-J12,0)</f>
        <v>0</v>
      </c>
      <c r="K21" s="52">
        <f>IF(K19&gt;K12,K19-K12,0)</f>
        <v>0</v>
      </c>
    </row>
    <row r="22" spans="1:11" ht="12.75">
      <c r="A22" s="189" t="s">
        <v>159</v>
      </c>
      <c r="B22" s="190"/>
      <c r="C22" s="190"/>
      <c r="D22" s="190"/>
      <c r="E22" s="190"/>
      <c r="F22" s="190"/>
      <c r="G22" s="190"/>
      <c r="H22" s="190"/>
      <c r="I22" s="251"/>
      <c r="J22" s="251"/>
      <c r="K22" s="252"/>
    </row>
    <row r="23" spans="1:11" ht="12.75">
      <c r="A23" s="197" t="s">
        <v>165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.75">
      <c r="A24" s="197" t="s">
        <v>166</v>
      </c>
      <c r="B24" s="198"/>
      <c r="C24" s="198"/>
      <c r="D24" s="198"/>
      <c r="E24" s="198"/>
      <c r="F24" s="198"/>
      <c r="G24" s="198"/>
      <c r="H24" s="198"/>
      <c r="I24" s="1">
        <v>1300</v>
      </c>
      <c r="J24" s="5"/>
      <c r="K24" s="7"/>
    </row>
    <row r="25" spans="1:11" ht="12.75">
      <c r="A25" s="197" t="s">
        <v>319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>
      <c r="A26" s="197" t="s">
        <v>320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ht="12.75">
      <c r="A27" s="197" t="s">
        <v>167</v>
      </c>
      <c r="B27" s="198"/>
      <c r="C27" s="198"/>
      <c r="D27" s="198"/>
      <c r="E27" s="198"/>
      <c r="F27" s="198"/>
      <c r="G27" s="198"/>
      <c r="H27" s="198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59">
        <f>SUM(J23:J27)</f>
        <v>0</v>
      </c>
      <c r="K28" s="52">
        <f>SUM(K23:K27)</f>
        <v>0</v>
      </c>
    </row>
    <row r="29" spans="1:11" ht="12.75">
      <c r="A29" s="197" t="s">
        <v>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.75">
      <c r="A30" s="197" t="s">
        <v>3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.75">
      <c r="A31" s="197" t="s">
        <v>4</v>
      </c>
      <c r="B31" s="198"/>
      <c r="C31" s="198"/>
      <c r="D31" s="198"/>
      <c r="E31" s="198"/>
      <c r="F31" s="198"/>
      <c r="G31" s="198"/>
      <c r="H31" s="198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59">
        <f>SUM(J29:J31)</f>
        <v>0</v>
      </c>
      <c r="K32" s="52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59">
        <f>IF(J28&gt;J32,J28-J32,0)</f>
        <v>0</v>
      </c>
      <c r="K33" s="52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59">
        <f>IF(J32&gt;J28,J32-J28,0)</f>
        <v>0</v>
      </c>
      <c r="K34" s="52">
        <f>IF(K32&gt;K28,K32-K28,0)</f>
        <v>0</v>
      </c>
    </row>
    <row r="35" spans="1:11" ht="12.75">
      <c r="A35" s="189" t="s">
        <v>160</v>
      </c>
      <c r="B35" s="190"/>
      <c r="C35" s="190"/>
      <c r="D35" s="190"/>
      <c r="E35" s="190"/>
      <c r="F35" s="190"/>
      <c r="G35" s="190"/>
      <c r="H35" s="190"/>
      <c r="I35" s="251">
        <v>0</v>
      </c>
      <c r="J35" s="251"/>
      <c r="K35" s="252"/>
    </row>
    <row r="36" spans="1:11" ht="12.75">
      <c r="A36" s="197" t="s">
        <v>174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/>
    </row>
    <row r="37" spans="1:11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 ht="12.75">
      <c r="A38" s="197" t="s">
        <v>30</v>
      </c>
      <c r="B38" s="198"/>
      <c r="C38" s="198"/>
      <c r="D38" s="198"/>
      <c r="E38" s="198"/>
      <c r="F38" s="198"/>
      <c r="G38" s="198"/>
      <c r="H38" s="198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59">
        <f>SUM(J36:J38)</f>
        <v>0</v>
      </c>
      <c r="K39" s="52">
        <f>SUM(K36:K38)</f>
        <v>0</v>
      </c>
    </row>
    <row r="40" spans="1:11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.75" customHeight="1">
      <c r="A41" s="108"/>
      <c r="B41" s="109"/>
      <c r="C41" s="109"/>
      <c r="D41" s="109"/>
      <c r="E41" s="109"/>
      <c r="F41" s="109"/>
      <c r="G41" s="109"/>
      <c r="H41" s="105"/>
      <c r="I41" s="1">
        <v>33</v>
      </c>
      <c r="J41" s="5"/>
      <c r="K41" s="7"/>
    </row>
    <row r="42" spans="1:11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>
      <c r="A44" s="197" t="s">
        <v>35</v>
      </c>
      <c r="B44" s="198"/>
      <c r="C44" s="198"/>
      <c r="D44" s="198"/>
      <c r="E44" s="198"/>
      <c r="F44" s="198"/>
      <c r="G44" s="198"/>
      <c r="H44" s="198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59">
        <f>SUM(J40:J44)</f>
        <v>0</v>
      </c>
      <c r="K45" s="52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59">
        <f>IF(J39&gt;J45,J39-J45,0)</f>
        <v>0</v>
      </c>
      <c r="K46" s="52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59">
        <f>IF(J45&gt;J39,J45-J39,0)</f>
        <v>0</v>
      </c>
      <c r="K47" s="52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59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9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0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125" zoomScaleSheetLayoutView="125" zoomScalePageLayoutView="0" workbookViewId="0" topLeftCell="A1">
      <selection activeCell="A1" sqref="A1:K26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1" width="9.57421875" style="70" bestFit="1" customWidth="1"/>
    <col min="12" max="12" width="11.421875" style="70" bestFit="1" customWidth="1"/>
    <col min="13" max="13" width="12.28125" style="70" customWidth="1"/>
    <col min="14" max="16384" width="9.140625" style="70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9"/>
    </row>
    <row r="2" spans="1:12" ht="15.75">
      <c r="A2" s="41"/>
      <c r="B2" s="68"/>
      <c r="C2" s="267" t="s">
        <v>334</v>
      </c>
      <c r="D2" s="267"/>
      <c r="E2" s="71">
        <v>42736</v>
      </c>
      <c r="F2" s="42" t="s">
        <v>249</v>
      </c>
      <c r="G2" s="268">
        <v>43008</v>
      </c>
      <c r="H2" s="269"/>
      <c r="I2" s="68"/>
      <c r="J2" s="68"/>
      <c r="K2" s="68"/>
      <c r="L2" s="72"/>
    </row>
    <row r="3" spans="1:12" ht="12.75">
      <c r="A3" s="254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  <c r="L3" s="72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75" t="s">
        <v>303</v>
      </c>
      <c r="J4" s="114" t="s">
        <v>150</v>
      </c>
      <c r="K4" s="114" t="s">
        <v>151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6">
        <v>2</v>
      </c>
      <c r="J5" s="112" t="s">
        <v>281</v>
      </c>
      <c r="K5" s="112" t="s">
        <v>282</v>
      </c>
    </row>
    <row r="6" spans="1:11" ht="12.75">
      <c r="A6" s="272" t="s">
        <v>283</v>
      </c>
      <c r="B6" s="273"/>
      <c r="C6" s="273"/>
      <c r="D6" s="273"/>
      <c r="E6" s="273"/>
      <c r="F6" s="273"/>
      <c r="G6" s="273"/>
      <c r="H6" s="273"/>
      <c r="I6" s="43">
        <v>1</v>
      </c>
      <c r="J6" s="44">
        <v>244169200</v>
      </c>
      <c r="K6" s="44">
        <v>244169200</v>
      </c>
    </row>
    <row r="7" spans="1:11" ht="12.75">
      <c r="A7" s="272" t="s">
        <v>284</v>
      </c>
      <c r="B7" s="273"/>
      <c r="C7" s="273"/>
      <c r="D7" s="273"/>
      <c r="E7" s="273"/>
      <c r="F7" s="273"/>
      <c r="G7" s="273"/>
      <c r="H7" s="273"/>
      <c r="I7" s="43">
        <v>2</v>
      </c>
      <c r="J7" s="45">
        <v>215962</v>
      </c>
      <c r="K7" s="45">
        <v>215962</v>
      </c>
    </row>
    <row r="8" spans="1:12" ht="12.75">
      <c r="A8" s="272" t="s">
        <v>285</v>
      </c>
      <c r="B8" s="273"/>
      <c r="C8" s="273"/>
      <c r="D8" s="273"/>
      <c r="E8" s="273"/>
      <c r="F8" s="273"/>
      <c r="G8" s="273"/>
      <c r="H8" s="273"/>
      <c r="I8" s="43">
        <v>3</v>
      </c>
      <c r="J8" s="45">
        <v>163603561</v>
      </c>
      <c r="K8" s="45">
        <f>181841195+1565084</f>
        <v>183406279</v>
      </c>
      <c r="L8" s="119"/>
    </row>
    <row r="9" spans="1:12" ht="12.75">
      <c r="A9" s="272" t="s">
        <v>286</v>
      </c>
      <c r="B9" s="273"/>
      <c r="C9" s="273"/>
      <c r="D9" s="273"/>
      <c r="E9" s="273"/>
      <c r="F9" s="273"/>
      <c r="G9" s="273"/>
      <c r="H9" s="273"/>
      <c r="I9" s="43">
        <v>4</v>
      </c>
      <c r="J9" s="45">
        <v>-92464308</v>
      </c>
      <c r="K9" s="45">
        <v>-92505587</v>
      </c>
      <c r="L9" s="119"/>
    </row>
    <row r="10" spans="1:11" ht="12.75">
      <c r="A10" s="272" t="s">
        <v>287</v>
      </c>
      <c r="B10" s="273"/>
      <c r="C10" s="273"/>
      <c r="D10" s="273"/>
      <c r="E10" s="273"/>
      <c r="F10" s="273"/>
      <c r="G10" s="273"/>
      <c r="H10" s="273"/>
      <c r="I10" s="43">
        <v>5</v>
      </c>
      <c r="J10" s="45">
        <v>19759822</v>
      </c>
      <c r="K10" s="45">
        <v>22228311</v>
      </c>
    </row>
    <row r="11" spans="1:11" ht="12.75">
      <c r="A11" s="272" t="s">
        <v>288</v>
      </c>
      <c r="B11" s="273"/>
      <c r="C11" s="273"/>
      <c r="D11" s="273"/>
      <c r="E11" s="273"/>
      <c r="F11" s="273"/>
      <c r="G11" s="273"/>
      <c r="H11" s="273"/>
      <c r="I11" s="43">
        <v>6</v>
      </c>
      <c r="J11" s="45">
        <v>2727831</v>
      </c>
      <c r="K11" s="45">
        <v>2722602</v>
      </c>
    </row>
    <row r="12" spans="1:11" ht="12.75">
      <c r="A12" s="272" t="s">
        <v>289</v>
      </c>
      <c r="B12" s="273"/>
      <c r="C12" s="273"/>
      <c r="D12" s="273"/>
      <c r="E12" s="273"/>
      <c r="F12" s="273"/>
      <c r="G12" s="273"/>
      <c r="H12" s="273"/>
      <c r="I12" s="43">
        <v>7</v>
      </c>
      <c r="J12" s="45"/>
      <c r="K12" s="45"/>
    </row>
    <row r="13" spans="1:11" ht="12.75">
      <c r="A13" s="272" t="s">
        <v>290</v>
      </c>
      <c r="B13" s="273"/>
      <c r="C13" s="273"/>
      <c r="D13" s="273"/>
      <c r="E13" s="273"/>
      <c r="F13" s="273"/>
      <c r="G13" s="273"/>
      <c r="H13" s="273"/>
      <c r="I13" s="43">
        <v>8</v>
      </c>
      <c r="J13" s="45">
        <v>-1436324</v>
      </c>
      <c r="K13" s="45">
        <v>-1436324</v>
      </c>
    </row>
    <row r="14" spans="1:11" ht="12.75">
      <c r="A14" s="272" t="s">
        <v>291</v>
      </c>
      <c r="B14" s="273"/>
      <c r="C14" s="273"/>
      <c r="D14" s="273"/>
      <c r="E14" s="273"/>
      <c r="F14" s="273"/>
      <c r="G14" s="273"/>
      <c r="H14" s="273"/>
      <c r="I14" s="43">
        <v>9</v>
      </c>
      <c r="J14" s="45"/>
      <c r="K14" s="45"/>
    </row>
    <row r="15" spans="1:11" ht="12.75">
      <c r="A15" s="274" t="s">
        <v>292</v>
      </c>
      <c r="B15" s="275"/>
      <c r="C15" s="275"/>
      <c r="D15" s="275"/>
      <c r="E15" s="275"/>
      <c r="F15" s="275"/>
      <c r="G15" s="275"/>
      <c r="H15" s="275"/>
      <c r="I15" s="43">
        <v>10</v>
      </c>
      <c r="J15" s="73">
        <f>SUM(J6:J14)</f>
        <v>336575744</v>
      </c>
      <c r="K15" s="73">
        <f>SUM(K6:K14)</f>
        <v>358800443</v>
      </c>
    </row>
    <row r="16" spans="1:13" ht="12.75">
      <c r="A16" s="272" t="s">
        <v>293</v>
      </c>
      <c r="B16" s="273"/>
      <c r="C16" s="273"/>
      <c r="D16" s="273"/>
      <c r="E16" s="273"/>
      <c r="F16" s="273"/>
      <c r="G16" s="273"/>
      <c r="H16" s="273"/>
      <c r="I16" s="43">
        <v>11</v>
      </c>
      <c r="J16" s="45">
        <v>-1857849</v>
      </c>
      <c r="K16" s="45">
        <v>-1565084</v>
      </c>
      <c r="M16" s="119"/>
    </row>
    <row r="17" spans="1:11" ht="12.75">
      <c r="A17" s="272" t="s">
        <v>294</v>
      </c>
      <c r="B17" s="273"/>
      <c r="C17" s="273"/>
      <c r="D17" s="273"/>
      <c r="E17" s="273"/>
      <c r="F17" s="273"/>
      <c r="G17" s="273"/>
      <c r="H17" s="273"/>
      <c r="I17" s="43">
        <v>12</v>
      </c>
      <c r="J17" s="45">
        <v>0</v>
      </c>
      <c r="K17" s="45"/>
    </row>
    <row r="18" spans="1:11" ht="12.75">
      <c r="A18" s="272" t="s">
        <v>295</v>
      </c>
      <c r="B18" s="273"/>
      <c r="C18" s="273"/>
      <c r="D18" s="273"/>
      <c r="E18" s="273"/>
      <c r="F18" s="273"/>
      <c r="G18" s="273"/>
      <c r="H18" s="273"/>
      <c r="I18" s="43">
        <v>13</v>
      </c>
      <c r="J18" s="45">
        <v>0</v>
      </c>
      <c r="K18" s="45"/>
    </row>
    <row r="19" spans="1:11" ht="12.75">
      <c r="A19" s="272" t="s">
        <v>296</v>
      </c>
      <c r="B19" s="273"/>
      <c r="C19" s="273"/>
      <c r="D19" s="273"/>
      <c r="E19" s="273"/>
      <c r="F19" s="273"/>
      <c r="G19" s="273"/>
      <c r="H19" s="273"/>
      <c r="I19" s="43">
        <v>14</v>
      </c>
      <c r="J19" s="45">
        <v>0</v>
      </c>
      <c r="K19" s="45"/>
    </row>
    <row r="20" spans="1:11" ht="12.75">
      <c r="A20" s="272" t="s">
        <v>297</v>
      </c>
      <c r="B20" s="273"/>
      <c r="C20" s="273"/>
      <c r="D20" s="273"/>
      <c r="E20" s="273"/>
      <c r="F20" s="273"/>
      <c r="G20" s="273"/>
      <c r="H20" s="273"/>
      <c r="I20" s="43">
        <v>15</v>
      </c>
      <c r="J20" s="45">
        <v>0</v>
      </c>
      <c r="K20" s="45"/>
    </row>
    <row r="21" spans="1:11" ht="12.75">
      <c r="A21" s="272" t="s">
        <v>298</v>
      </c>
      <c r="B21" s="273"/>
      <c r="C21" s="273"/>
      <c r="D21" s="273"/>
      <c r="E21" s="273"/>
      <c r="F21" s="273"/>
      <c r="G21" s="273"/>
      <c r="H21" s="273"/>
      <c r="I21" s="43">
        <v>16</v>
      </c>
      <c r="J21" s="45">
        <v>0</v>
      </c>
      <c r="K21" s="45"/>
    </row>
    <row r="22" spans="1:11" ht="12.75">
      <c r="A22" s="274" t="s">
        <v>299</v>
      </c>
      <c r="B22" s="275"/>
      <c r="C22" s="275"/>
      <c r="D22" s="275"/>
      <c r="E22" s="275"/>
      <c r="F22" s="275"/>
      <c r="G22" s="275"/>
      <c r="H22" s="275"/>
      <c r="I22" s="43">
        <v>17</v>
      </c>
      <c r="J22" s="74">
        <f>SUM(J16:J21)</f>
        <v>-1857849</v>
      </c>
      <c r="K22" s="74">
        <f>SUM(K16:K21)</f>
        <v>-1565084</v>
      </c>
    </row>
    <row r="23" spans="1:12" ht="12.75">
      <c r="A23" s="284"/>
      <c r="B23" s="285"/>
      <c r="C23" s="285"/>
      <c r="D23" s="285"/>
      <c r="E23" s="285"/>
      <c r="F23" s="285"/>
      <c r="G23" s="285"/>
      <c r="H23" s="285"/>
      <c r="I23" s="286"/>
      <c r="J23" s="286"/>
      <c r="K23" s="287"/>
      <c r="L23" s="119"/>
    </row>
    <row r="24" spans="1:13" ht="12.75">
      <c r="A24" s="276" t="s">
        <v>300</v>
      </c>
      <c r="B24" s="277"/>
      <c r="C24" s="277"/>
      <c r="D24" s="277"/>
      <c r="E24" s="277"/>
      <c r="F24" s="277"/>
      <c r="G24" s="277"/>
      <c r="H24" s="277"/>
      <c r="I24" s="46">
        <v>1300</v>
      </c>
      <c r="J24" s="44">
        <v>334717895</v>
      </c>
      <c r="K24" s="44">
        <f>+K15+K22</f>
        <v>357235359</v>
      </c>
      <c r="L24" s="119"/>
      <c r="M24" s="119"/>
    </row>
    <row r="25" spans="1:11" ht="17.25" customHeight="1">
      <c r="A25" s="278" t="s">
        <v>301</v>
      </c>
      <c r="B25" s="279"/>
      <c r="C25" s="279"/>
      <c r="D25" s="279"/>
      <c r="E25" s="279"/>
      <c r="F25" s="279"/>
      <c r="G25" s="279"/>
      <c r="H25" s="279"/>
      <c r="I25" s="47">
        <v>19</v>
      </c>
      <c r="J25" s="74">
        <v>3720451</v>
      </c>
      <c r="K25" s="74">
        <v>39100275</v>
      </c>
    </row>
    <row r="26" spans="1:13" ht="30" customHeight="1">
      <c r="A26" s="280" t="s">
        <v>302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M26" s="119"/>
    </row>
    <row r="41" spans="1:7" ht="12.75">
      <c r="A41" s="107"/>
      <c r="B41" s="107"/>
      <c r="C41" s="107"/>
      <c r="D41" s="107"/>
      <c r="E41" s="107"/>
      <c r="F41" s="107"/>
      <c r="G41" s="10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10" zoomScaleSheetLayoutView="110" zoomScalePageLayoutView="0" workbookViewId="0" topLeftCell="A1">
      <selection activeCell="G27" sqref="G27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314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>
        <v>1300</v>
      </c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41" spans="1:7" ht="12.75">
      <c r="A41" s="106"/>
      <c r="B41" s="106"/>
      <c r="C41" s="106"/>
      <c r="D41" s="106"/>
      <c r="E41" s="106"/>
      <c r="F41" s="106"/>
      <c r="G41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Gordana Rajhl</cp:lastModifiedBy>
  <cp:lastPrinted>2017-10-31T14:24:43Z</cp:lastPrinted>
  <dcterms:created xsi:type="dcterms:W3CDTF">2008-10-17T11:51:54Z</dcterms:created>
  <dcterms:modified xsi:type="dcterms:W3CDTF">2017-10-31T14:24:48Z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