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  <definedName name="_xlnm.Print_Area" localSheetId="2">'RDG'!$A$1:$M$71</definedName>
    <definedName name="_xlnm.Print_Titles" localSheetId="1">'Bilanca'!$1:$6</definedName>
  </definedNames>
  <calcPr fullCalcOnLoad="1"/>
</workbook>
</file>

<file path=xl/sharedStrings.xml><?xml version="1.0" encoding="utf-8"?>
<sst xmlns="http://schemas.openxmlformats.org/spreadsheetml/2006/main" count="397" uniqueCount="346">
  <si>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</si>
  <si>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</si>
  <si>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</si>
  <si>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</si>
  <si>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</si>
  <si>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</si>
  <si>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</si>
  <si>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</si>
  <si>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</si>
  <si>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</si>
  <si>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</si>
  <si>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</si>
  <si>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</si>
  <si>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</si>
  <si>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</si>
  <si>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</si>
  <si>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</si>
  <si>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</si>
  <si>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</si>
  <si>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</si>
  <si>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</si>
  <si>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</si>
  <si>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</si>
  <si>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</si>
  <si>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</si>
  <si>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</si>
  <si>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</si>
  <si>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</si>
  <si>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</si>
  <si>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</si>
  <si>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</si>
  <si>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</si>
  <si>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</si>
  <si>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</si>
  <si>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</si>
  <si>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</si>
  <si>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</si>
  <si>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</si>
  <si>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</si>
  <si>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</si>
  <si>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</si>
  <si>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</si>
  <si>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</si>
  <si>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</si>
  <si>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</si>
  <si>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</si>
  <si>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</si>
  <si>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</si>
  <si>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</si>
  <si>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</si>
  <si>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</si>
  <si>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</si>
  <si>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</si>
  <si>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</si>
  <si>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</si>
  <si>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</si>
  <si>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</si>
  <si>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</si>
  <si>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</si>
  <si>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</si>
  <si>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</si>
  <si>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</si>
  <si>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</si>
  <si>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</si>
  <si>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</si>
  <si>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</si>
  <si>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</si>
  <si>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</si>
  <si>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</si>
  <si>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</si>
  <si>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</si>
  <si>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</si>
  <si>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</si>
  <si>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</si>
  <si>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</si>
  <si>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</si>
  <si>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</si>
  <si>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</si>
  <si>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</si>
  <si>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</si>
  <si>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</si>
  <si>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</si>
  <si>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</si>
  <si>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</si>
  <si>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</si>
  <si>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</si>
  <si>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</si>
  <si>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</si>
  <si>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</si>
  <si>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</si>
  <si>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</si>
  <si>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</si>
  <si>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</si>
  <si>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</si>
  <si>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</si>
  <si>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</si>
  <si>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</si>
  <si>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</si>
  <si>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</si>
  <si>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</si>
  <si>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</si>
  <si>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</si>
  <si>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</si>
  <si>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</si>
  <si>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</si>
  <si>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</si>
  <si>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</si>
  <si>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</si>
  <si>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</si>
  <si>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</si>
  <si>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</si>
  <si>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</si>
  <si>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</si>
  <si>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</si>
  <si>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</si>
  <si>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</si>
  <si>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</si>
  <si>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</si>
  <si>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</si>
  <si>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</si>
  <si>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</si>
  <si>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</si>
  <si>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</si>
  <si>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</si>
  <si>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</si>
  <si>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</si>
  <si>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</si>
  <si>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</si>
  <si>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</si>
  <si>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</si>
  <si>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</si>
  <si>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</si>
  <si>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</si>
  <si>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</si>
  <si>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</si>
  <si>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</si>
  <si>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</si>
  <si>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</si>
  <si>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</si>
  <si>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</si>
  <si>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</si>
  <si>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</si>
  <si>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</si>
  <si>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</si>
  <si>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</si>
  <si>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</si>
  <si>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</si>
  <si>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</si>
  <si>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</si>
  <si>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</si>
  <si>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</si>
  <si>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</si>
  <si>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</si>
  <si>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</si>
  <si>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</si>
  <si>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</si>
  <si>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</si>
  <si>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</si>
  <si>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</si>
  <si>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</si>
  <si>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</si>
  <si>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</si>
  <si>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</si>
  <si>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</si>
  <si>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</si>
  <si>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</si>
  <si>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</si>
  <si>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</si>
  <si>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</si>
  <si>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</si>
  <si>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</si>
  <si>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</si>
  <si>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</si>
  <si>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</si>
  <si>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</si>
  <si>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</si>
  <si>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</si>
  <si>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</si>
  <si>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</si>
  <si>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</si>
  <si>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</si>
  <si>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</si>
  <si>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</si>
  <si>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</si>
  <si>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</si>
  <si>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</si>
  <si>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</si>
  <si>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</si>
  <si>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</si>
  <si>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</si>
  <si>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</si>
  <si>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</si>
  <si>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</si>
  <si>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</si>
  <si>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</si>
  <si>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</si>
  <si>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</si>
  <si>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</si>
  <si>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</si>
  <si>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</si>
  <si>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</si>
  <si>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</si>
  <si>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</si>
  <si>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</si>
  <si>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</si>
  <si>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</si>
  <si>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</si>
  <si>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</si>
  <si>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</si>
  <si>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</si>
  <si>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</si>
  <si>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</si>
  <si>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</si>
  <si>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</si>
  <si>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</si>
  <si>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</si>
  <si>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</si>
  <si>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</si>
  <si>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</si>
  <si>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</si>
  <si>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</si>
  <si>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</si>
  <si>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</si>
  <si>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</si>
  <si>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</si>
  <si>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</si>
  <si>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</si>
  <si>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</si>
  <si>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</si>
  <si>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</si>
  <si>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</si>
  <si>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</si>
  <si>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</si>
  <si>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</si>
  <si>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</si>
  <si>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</si>
  <si>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</si>
  <si>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</si>
  <si>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</si>
  <si>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</si>
  <si>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</si>
  <si>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</si>
  <si>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</si>
  <si>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</si>
  <si>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</si>
  <si>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</si>
  <si>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</si>
  <si>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</si>
  <si>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</si>
  <si>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</si>
  <si>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</si>
  <si>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</si>
  <si>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</si>
  <si>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</si>
  <si>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</si>
  <si>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</si>
  <si>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</si>
  <si>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</si>
  <si>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</si>
  <si>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</si>
  <si>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</si>
  <si>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</si>
  <si>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</si>
  <si>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</si>
  <si>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</si>
  <si>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</si>
  <si>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</si>
  <si>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</si>
  <si>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</si>
  <si>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</si>
  <si>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</si>
  <si>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</si>
  <si>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</si>
  <si>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</si>
  <si>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</si>
  <si>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</si>
  <si>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</si>
  <si>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</si>
  <si>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</si>
  <si>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</si>
  <si>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</si>
  <si>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</si>
  <si>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</si>
  <si>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</si>
  <si>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</si>
  <si>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</si>
  <si>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</si>
  <si>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</si>
  <si>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</si>
  <si>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</si>
  <si>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</si>
  <si>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</si>
  <si>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</si>
  <si>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</si>
  <si>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</si>
  <si>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</si>
  <si>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</si>
  <si>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</si>
  <si>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</si>
  <si>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</si>
  <si>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</si>
  <si>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</si>
  <si>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</si>
  <si>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</si>
  <si>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</si>
  <si>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</si>
  <si>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</si>
  <si>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</si>
  <si>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</si>
  <si>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</si>
  <si>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</si>
  <si>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</si>
  <si>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</si>
  <si>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</si>
  <si>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</si>
  <si>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</si>
  <si>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</si>
  <si>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</si>
  <si>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</si>
  <si>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</si>
  <si>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</si>
  <si>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</si>
  <si>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</si>
  <si>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03012476</t>
  </si>
  <si>
    <t>030002225</t>
  </si>
  <si>
    <t>37879152548</t>
  </si>
  <si>
    <t>SAPONIA kemijska, prehrambena i farmaceutska industrija d.d.</t>
  </si>
  <si>
    <t>OSIJEK</t>
  </si>
  <si>
    <t>MATIJE GUPCA 2</t>
  </si>
  <si>
    <t>saponia@saponia.hr</t>
  </si>
  <si>
    <t>www.saponia.hr</t>
  </si>
  <si>
    <t>OSJEČKO-BARANJSKA ŽUPANIJA</t>
  </si>
  <si>
    <t>NE</t>
  </si>
  <si>
    <t>2041</t>
  </si>
  <si>
    <t>RAJHL GORDANA</t>
  </si>
  <si>
    <t>031 513 613</t>
  </si>
  <si>
    <t>031 513 637</t>
  </si>
  <si>
    <t>gordana.rajhl@saponia.hr</t>
  </si>
  <si>
    <t>SKENDER DAMIR</t>
  </si>
  <si>
    <t>u razdoblju 01.01.2014. do 31.03.2014.</t>
  </si>
  <si>
    <t>01.01.2014.</t>
  </si>
  <si>
    <t>31.03.2014.</t>
  </si>
  <si>
    <t>stanje na dan  31.03.2014.</t>
  </si>
  <si>
    <t>u razdoblju 01.01.2014 do 31.03.2014.</t>
  </si>
  <si>
    <t>Obveznik:  SAPONIA D.D. OSIJEK</t>
  </si>
  <si>
    <t xml:space="preserve">Obveznik:  SAPONIA D.D. OSIJEK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</si>
</sst>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ponia@saponia.hr" TargetMode="External" /><Relationship Id="rId2" Type="http://schemas.openxmlformats.org/officeDocument/2006/relationships/hyperlink" Target="http://www.saponia.hr/" TargetMode="External" /><Relationship Id="rId3" Type="http://schemas.openxmlformats.org/officeDocument/2006/relationships/hyperlink" Target="mailto:gordana.rajhl@saponi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view="pageBreakPreview" zoomScale="110" zoomScaleSheetLayoutView="110" zoomScalePageLayoutView="0" workbookViewId="0" topLeftCell="A29">
      <selection activeCell="A1" sqref="A1:I6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5.28125" style="11" customWidth="1"/>
    <col min="10" max="16384" width="9.140625" style="11" customWidth="1"/>
  </cols>
  <sheetData>
    <row r="1" spans="1:12" ht="15.75">
      <c r="A1" s="144" t="s">
        <v>248</v>
      </c>
      <c r="B1" s="145"/>
      <c r="C1" s="145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20">
        <v>41640</v>
      </c>
      <c r="F2" s="12"/>
      <c r="G2" s="13" t="s">
        <v>250</v>
      </c>
      <c r="H2" s="120">
        <v>41729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85" t="s">
        <v>317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5" t="s">
        <v>251</v>
      </c>
      <c r="B6" s="136"/>
      <c r="C6" s="150" t="s">
        <v>323</v>
      </c>
      <c r="D6" s="151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252</v>
      </c>
      <c r="B8" s="189"/>
      <c r="C8" s="150" t="s">
        <v>324</v>
      </c>
      <c r="D8" s="151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253</v>
      </c>
      <c r="B10" s="180"/>
      <c r="C10" s="150" t="s">
        <v>325</v>
      </c>
      <c r="D10" s="151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5" t="s">
        <v>254</v>
      </c>
      <c r="B12" s="136"/>
      <c r="C12" s="152" t="s">
        <v>326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5" t="s">
        <v>255</v>
      </c>
      <c r="B14" s="136"/>
      <c r="C14" s="178">
        <v>31000</v>
      </c>
      <c r="D14" s="179"/>
      <c r="E14" s="16"/>
      <c r="F14" s="152" t="s">
        <v>327</v>
      </c>
      <c r="G14" s="177"/>
      <c r="H14" s="177"/>
      <c r="I14" s="13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5" t="s">
        <v>256</v>
      </c>
      <c r="B16" s="136"/>
      <c r="C16" s="152" t="s">
        <v>328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5" t="s">
        <v>257</v>
      </c>
      <c r="B18" s="136"/>
      <c r="C18" s="173" t="s">
        <v>329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5" t="s">
        <v>258</v>
      </c>
      <c r="B20" s="136"/>
      <c r="C20" s="173" t="s">
        <v>330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5" t="s">
        <v>259</v>
      </c>
      <c r="B22" s="136"/>
      <c r="C22" s="121">
        <v>312</v>
      </c>
      <c r="D22" s="152" t="s">
        <v>327</v>
      </c>
      <c r="E22" s="163"/>
      <c r="F22" s="164"/>
      <c r="G22" s="135"/>
      <c r="H22" s="17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5" t="s">
        <v>260</v>
      </c>
      <c r="B24" s="136"/>
      <c r="C24" s="121">
        <v>14</v>
      </c>
      <c r="D24" s="152" t="s">
        <v>331</v>
      </c>
      <c r="E24" s="163"/>
      <c r="F24" s="163"/>
      <c r="G24" s="164"/>
      <c r="H24" s="51" t="s">
        <v>261</v>
      </c>
      <c r="I24" s="127">
        <v>810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5" t="s">
        <v>262</v>
      </c>
      <c r="B26" s="136"/>
      <c r="C26" s="122" t="s">
        <v>332</v>
      </c>
      <c r="D26" s="25"/>
      <c r="E26" s="33"/>
      <c r="F26" s="24"/>
      <c r="G26" s="165" t="s">
        <v>263</v>
      </c>
      <c r="H26" s="136"/>
      <c r="I26" s="123" t="s">
        <v>333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0"/>
      <c r="B30" s="153"/>
      <c r="C30" s="153"/>
      <c r="D30" s="154"/>
      <c r="E30" s="160"/>
      <c r="F30" s="153"/>
      <c r="G30" s="153"/>
      <c r="H30" s="150"/>
      <c r="I30" s="151"/>
      <c r="J30" s="10"/>
      <c r="K30" s="10"/>
      <c r="L30" s="10"/>
    </row>
    <row r="31" spans="1:12" ht="12.75">
      <c r="A31" s="94"/>
      <c r="B31" s="22"/>
      <c r="C31" s="21"/>
      <c r="D31" s="161"/>
      <c r="E31" s="161"/>
      <c r="F31" s="161"/>
      <c r="G31" s="162"/>
      <c r="H31" s="16"/>
      <c r="I31" s="101"/>
      <c r="J31" s="10"/>
      <c r="K31" s="10"/>
      <c r="L31" s="10"/>
    </row>
    <row r="32" spans="1:12" ht="12.75">
      <c r="A32" s="160"/>
      <c r="B32" s="153"/>
      <c r="C32" s="153"/>
      <c r="D32" s="154"/>
      <c r="E32" s="160"/>
      <c r="F32" s="153"/>
      <c r="G32" s="153"/>
      <c r="H32" s="150"/>
      <c r="I32" s="151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0"/>
      <c r="B34" s="153"/>
      <c r="C34" s="153"/>
      <c r="D34" s="154"/>
      <c r="E34" s="160"/>
      <c r="F34" s="153"/>
      <c r="G34" s="153"/>
      <c r="H34" s="150"/>
      <c r="I34" s="151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0"/>
      <c r="B36" s="153"/>
      <c r="C36" s="153"/>
      <c r="D36" s="154"/>
      <c r="E36" s="160"/>
      <c r="F36" s="153"/>
      <c r="G36" s="153"/>
      <c r="H36" s="150"/>
      <c r="I36" s="151"/>
      <c r="J36" s="10"/>
      <c r="K36" s="10"/>
      <c r="L36" s="10"/>
    </row>
    <row r="37" spans="1:12" ht="12.75">
      <c r="A37" s="103"/>
      <c r="B37" s="30"/>
      <c r="C37" s="155"/>
      <c r="D37" s="156"/>
      <c r="E37" s="16"/>
      <c r="F37" s="155"/>
      <c r="G37" s="156"/>
      <c r="H37" s="16"/>
      <c r="I37" s="95"/>
      <c r="J37" s="10"/>
      <c r="K37" s="10"/>
      <c r="L37" s="10"/>
    </row>
    <row r="38" spans="1:12" ht="12.75">
      <c r="A38" s="160"/>
      <c r="B38" s="153"/>
      <c r="C38" s="153"/>
      <c r="D38" s="154"/>
      <c r="E38" s="160"/>
      <c r="F38" s="153"/>
      <c r="G38" s="153"/>
      <c r="H38" s="150"/>
      <c r="I38" s="151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0"/>
      <c r="B40" s="153"/>
      <c r="C40" s="153"/>
      <c r="D40" s="154"/>
      <c r="E40" s="160"/>
      <c r="F40" s="153"/>
      <c r="G40" s="153"/>
      <c r="H40" s="150"/>
      <c r="I40" s="151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267</v>
      </c>
      <c r="B44" s="131"/>
      <c r="C44" s="150"/>
      <c r="D44" s="151"/>
      <c r="E44" s="26"/>
      <c r="F44" s="152"/>
      <c r="G44" s="153"/>
      <c r="H44" s="153"/>
      <c r="I44" s="154"/>
      <c r="J44" s="10"/>
      <c r="K44" s="10"/>
      <c r="L44" s="10"/>
    </row>
    <row r="45" spans="1:12" ht="12.75">
      <c r="A45" s="103"/>
      <c r="B45" s="30"/>
      <c r="C45" s="155"/>
      <c r="D45" s="156"/>
      <c r="E45" s="16"/>
      <c r="F45" s="155"/>
      <c r="G45" s="157"/>
      <c r="H45" s="35"/>
      <c r="I45" s="107"/>
      <c r="J45" s="10"/>
      <c r="K45" s="10"/>
      <c r="L45" s="10"/>
    </row>
    <row r="46" spans="1:12" ht="12.75">
      <c r="A46" s="130" t="s">
        <v>268</v>
      </c>
      <c r="B46" s="131"/>
      <c r="C46" s="152" t="s">
        <v>334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270</v>
      </c>
      <c r="B48" s="131"/>
      <c r="C48" s="137" t="s">
        <v>335</v>
      </c>
      <c r="D48" s="133"/>
      <c r="E48" s="134"/>
      <c r="F48" s="16"/>
      <c r="G48" s="51" t="s">
        <v>271</v>
      </c>
      <c r="H48" s="137" t="s">
        <v>336</v>
      </c>
      <c r="I48" s="13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257</v>
      </c>
      <c r="B50" s="131"/>
      <c r="C50" s="132" t="s">
        <v>337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5" t="s">
        <v>272</v>
      </c>
      <c r="B52" s="136"/>
      <c r="C52" s="137" t="s">
        <v>338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8"/>
      <c r="B53" s="20"/>
      <c r="C53" s="146" t="s">
        <v>273</v>
      </c>
      <c r="D53" s="146"/>
      <c r="E53" s="146"/>
      <c r="F53" s="146"/>
      <c r="G53" s="146"/>
      <c r="H53" s="146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39" t="s">
        <v>274</v>
      </c>
      <c r="C55" s="140"/>
      <c r="D55" s="140"/>
      <c r="E55" s="140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1" t="s">
        <v>306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8"/>
      <c r="B57" s="141" t="s">
        <v>307</v>
      </c>
      <c r="C57" s="142"/>
      <c r="D57" s="142"/>
      <c r="E57" s="142"/>
      <c r="F57" s="142"/>
      <c r="G57" s="142"/>
      <c r="H57" s="142"/>
      <c r="I57" s="110"/>
      <c r="J57" s="10"/>
      <c r="K57" s="10"/>
      <c r="L57" s="10"/>
    </row>
    <row r="58" spans="1:12" ht="12.75">
      <c r="A58" s="108"/>
      <c r="B58" s="141" t="s">
        <v>308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8"/>
      <c r="B59" s="141" t="s">
        <v>309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7" t="s">
        <v>277</v>
      </c>
      <c r="H62" s="148"/>
      <c r="I62" s="149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8"/>
      <c r="H63" s="129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aponia@saponia.hr"/>
    <hyperlink ref="C20" r:id="rId2" display="www.saponia.hr"/>
    <hyperlink ref="C50" r:id="rId3" display="gordana.rajhl@saponia.hr"/>
  </hyperlinks>
  <printOptions/>
  <pageMargins left="0.7086614173228347" right="0.48" top="0.93" bottom="0.9448818897637796" header="0.5118110236220472" footer="0.5118110236220472"/>
  <pageSetup fitToHeight="1" fitToWidth="1" horizontalDpi="600" verticalDpi="600" orientation="portrait" paperSize="9" scale="84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81">
      <selection activeCell="A7" sqref="A7:K120"/>
    </sheetView>
  </sheetViews>
  <sheetFormatPr defaultColWidth="9.140625" defaultRowHeight="12.75"/>
  <cols>
    <col min="1" max="9" width="9.140625" style="52" customWidth="1"/>
    <col min="10" max="10" width="9.7109375" style="52" customWidth="1"/>
    <col min="11" max="11" width="9.8515625" style="52" customWidth="1"/>
    <col min="12" max="16384" width="9.140625" style="52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342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345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2.5">
      <c r="A4" s="205" t="s">
        <v>59</v>
      </c>
      <c r="B4" s="206"/>
      <c r="C4" s="206"/>
      <c r="D4" s="206"/>
      <c r="E4" s="206"/>
      <c r="F4" s="206"/>
      <c r="G4" s="206"/>
      <c r="H4" s="207"/>
      <c r="I4" s="58" t="s">
        <v>278</v>
      </c>
      <c r="J4" s="59" t="s">
        <v>319</v>
      </c>
      <c r="K4" s="60" t="s">
        <v>320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7">
        <v>2</v>
      </c>
      <c r="J5" s="56">
        <v>3</v>
      </c>
      <c r="K5" s="56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60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>
      <c r="A8" s="197" t="s">
        <v>13</v>
      </c>
      <c r="B8" s="198"/>
      <c r="C8" s="198"/>
      <c r="D8" s="198"/>
      <c r="E8" s="198"/>
      <c r="F8" s="198"/>
      <c r="G8" s="198"/>
      <c r="H8" s="199"/>
      <c r="I8" s="1">
        <v>2</v>
      </c>
      <c r="J8" s="53">
        <f>J9+J16+J26+J35+J39</f>
        <v>288376579</v>
      </c>
      <c r="K8" s="53">
        <f>K9+K16+K26+K35+K39</f>
        <v>287579914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63716</v>
      </c>
      <c r="K9" s="53">
        <f>SUM(K10:K15)</f>
        <v>52961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63716</v>
      </c>
      <c r="K11" s="7">
        <v>52961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/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131810084</v>
      </c>
      <c r="K16" s="53">
        <f>SUM(K17:K25)</f>
        <v>130864643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22524270</v>
      </c>
      <c r="K17" s="7">
        <v>22524270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36955696</v>
      </c>
      <c r="K18" s="7">
        <v>35915397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41889972</v>
      </c>
      <c r="K19" s="7">
        <v>38985970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8640389</v>
      </c>
      <c r="K20" s="7">
        <v>7962830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1049137</v>
      </c>
      <c r="K22" s="7">
        <v>90573</v>
      </c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12281287</v>
      </c>
      <c r="K23" s="7">
        <v>16916270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13</v>
      </c>
      <c r="K24" s="7">
        <v>13</v>
      </c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>
        <v>8469320</v>
      </c>
      <c r="K25" s="7">
        <v>8469320</v>
      </c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154830117</v>
      </c>
      <c r="K26" s="53">
        <f>SUM(K27:K34)</f>
        <v>154989648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58484156</v>
      </c>
      <c r="K27" s="7">
        <v>103376294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>
        <v>27395422</v>
      </c>
      <c r="K29" s="7">
        <v>27395422</v>
      </c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>
        <v>24058401</v>
      </c>
      <c r="K31" s="7">
        <v>24217932</v>
      </c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/>
      <c r="K32" s="7"/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>
        <v>44892138</v>
      </c>
      <c r="K33" s="7">
        <v>0</v>
      </c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>
        <v>1672662</v>
      </c>
      <c r="K39" s="7">
        <v>1672662</v>
      </c>
    </row>
    <row r="40" spans="1:11" ht="12.75">
      <c r="A40" s="197" t="s">
        <v>240</v>
      </c>
      <c r="B40" s="198"/>
      <c r="C40" s="198"/>
      <c r="D40" s="198"/>
      <c r="E40" s="198"/>
      <c r="F40" s="198"/>
      <c r="G40" s="198"/>
      <c r="H40" s="199"/>
      <c r="I40" s="1">
        <v>34</v>
      </c>
      <c r="J40" s="53">
        <f>J41+J49+J56+J64</f>
        <v>314155514</v>
      </c>
      <c r="K40" s="53">
        <f>K41+K49+K56+K64</f>
        <v>317790330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52581976</v>
      </c>
      <c r="K41" s="53">
        <f>SUM(K42:K48)</f>
        <v>62306333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27179919</v>
      </c>
      <c r="K42" s="7">
        <v>33049408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>
        <v>724465</v>
      </c>
      <c r="K43" s="7">
        <v>1003041</v>
      </c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>
        <v>22795951</v>
      </c>
      <c r="K44" s="7">
        <v>26354633</v>
      </c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1881641</v>
      </c>
      <c r="K45" s="7">
        <v>1899251</v>
      </c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/>
      <c r="K46" s="7"/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177382544</v>
      </c>
      <c r="K49" s="53">
        <f>SUM(K50:K55)</f>
        <v>176506391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20721995</v>
      </c>
      <c r="K50" s="7">
        <v>22279174</v>
      </c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150937549</v>
      </c>
      <c r="K51" s="7">
        <v>151615749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196473</v>
      </c>
      <c r="K53" s="7">
        <v>261234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199096</v>
      </c>
      <c r="K54" s="7">
        <v>497478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5327431</v>
      </c>
      <c r="K55" s="7">
        <v>1852756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74363574</v>
      </c>
      <c r="K56" s="53">
        <f>SUM(K57:K63)</f>
        <v>74743897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>
        <v>3184041</v>
      </c>
      <c r="K58" s="7">
        <v>3184041</v>
      </c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53891741</v>
      </c>
      <c r="K62" s="7">
        <v>54272064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>
        <v>17287792</v>
      </c>
      <c r="K63" s="7">
        <v>17287792</v>
      </c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9827420</v>
      </c>
      <c r="K64" s="7">
        <v>4233709</v>
      </c>
    </row>
    <row r="65" spans="1:11" ht="12.75">
      <c r="A65" s="197" t="s">
        <v>56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>
        <v>541912</v>
      </c>
      <c r="K65" s="7">
        <v>1202544</v>
      </c>
    </row>
    <row r="66" spans="1:11" ht="12.75">
      <c r="A66" s="197" t="s">
        <v>241</v>
      </c>
      <c r="B66" s="198"/>
      <c r="C66" s="198"/>
      <c r="D66" s="198"/>
      <c r="E66" s="198"/>
      <c r="F66" s="198"/>
      <c r="G66" s="198"/>
      <c r="H66" s="199"/>
      <c r="I66" s="1">
        <v>60</v>
      </c>
      <c r="J66" s="53">
        <f>J7+J8+J40+J65</f>
        <v>603074005</v>
      </c>
      <c r="K66" s="53">
        <f>K7+K8+K40+K65</f>
        <v>606572788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/>
      <c r="K67" s="8"/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191</v>
      </c>
      <c r="B69" s="195"/>
      <c r="C69" s="195"/>
      <c r="D69" s="195"/>
      <c r="E69" s="195"/>
      <c r="F69" s="195"/>
      <c r="G69" s="195"/>
      <c r="H69" s="196"/>
      <c r="I69" s="3">
        <v>62</v>
      </c>
      <c r="J69" s="54">
        <f>J70+J71+J72+J78+J79+J82+J85</f>
        <v>351623135</v>
      </c>
      <c r="K69" s="54">
        <f>K70+K71+K72+K78+K79+K82+K85</f>
        <v>355535301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197569200</v>
      </c>
      <c r="K70" s="7">
        <v>197569200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215962</v>
      </c>
      <c r="K71" s="7">
        <v>215962</v>
      </c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150263331</v>
      </c>
      <c r="K72" s="53">
        <f>K73+K74-K75+K76+K77</f>
        <v>150263331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7314173</v>
      </c>
      <c r="K73" s="7">
        <v>7314173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545380</v>
      </c>
      <c r="K74" s="7">
        <v>545380</v>
      </c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545380</v>
      </c>
      <c r="K75" s="7">
        <v>545380</v>
      </c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142949158</v>
      </c>
      <c r="K77" s="7">
        <v>142949158</v>
      </c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>
        <v>-6690649</v>
      </c>
      <c r="K78" s="7">
        <v>-6690649</v>
      </c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0</v>
      </c>
      <c r="K79" s="53">
        <f>K80-K81</f>
        <v>10265291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/>
      <c r="K80" s="7">
        <v>10265291</v>
      </c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/>
      <c r="K81" s="7"/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10265291</v>
      </c>
      <c r="K82" s="53">
        <f>K83-K84</f>
        <v>3912166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10265291</v>
      </c>
      <c r="K83" s="7">
        <v>3912166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/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197" t="s">
        <v>19</v>
      </c>
      <c r="B86" s="198"/>
      <c r="C86" s="198"/>
      <c r="D86" s="198"/>
      <c r="E86" s="198"/>
      <c r="F86" s="198"/>
      <c r="G86" s="198"/>
      <c r="H86" s="199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/>
      <c r="K87" s="7"/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/>
    </row>
    <row r="90" spans="1:11" ht="12.75">
      <c r="A90" s="197" t="s">
        <v>20</v>
      </c>
      <c r="B90" s="198"/>
      <c r="C90" s="198"/>
      <c r="D90" s="198"/>
      <c r="E90" s="198"/>
      <c r="F90" s="198"/>
      <c r="G90" s="198"/>
      <c r="H90" s="199"/>
      <c r="I90" s="1">
        <v>83</v>
      </c>
      <c r="J90" s="53">
        <f>SUM(J91:J99)</f>
        <v>74629065</v>
      </c>
      <c r="K90" s="53">
        <f>SUM(K91:K99)</f>
        <v>75725423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74629065</v>
      </c>
      <c r="K93" s="7">
        <v>75725423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/>
      <c r="K98" s="7"/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197" t="s">
        <v>21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3">
        <f>SUM(J101:J112)</f>
        <v>176064361</v>
      </c>
      <c r="K100" s="53">
        <f>SUM(K101:K112)</f>
        <v>168880999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3880</v>
      </c>
      <c r="K101" s="7">
        <v>16613</v>
      </c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>
        <v>9174355</v>
      </c>
      <c r="K102" s="7">
        <v>6773000</v>
      </c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54485955</v>
      </c>
      <c r="K103" s="7">
        <v>48640587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91756</v>
      </c>
      <c r="K104" s="7">
        <v>30769</v>
      </c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103160619</v>
      </c>
      <c r="K105" s="7">
        <v>104883309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5612480</v>
      </c>
      <c r="K108" s="7">
        <v>3506997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2145992</v>
      </c>
      <c r="K109" s="7">
        <v>3852505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/>
      <c r="K110" s="7"/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1389324</v>
      </c>
      <c r="K112" s="7">
        <v>1177219</v>
      </c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757444</v>
      </c>
      <c r="K113" s="7">
        <v>6431065</v>
      </c>
    </row>
    <row r="114" spans="1:11" ht="12.75">
      <c r="A114" s="197" t="s">
        <v>25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3">
        <f>J69+J86+J90+J100+J113</f>
        <v>603074005</v>
      </c>
      <c r="K114" s="53">
        <f>K69+K86+K90+K100+K113</f>
        <v>606572788</v>
      </c>
    </row>
    <row r="115" spans="1:11" ht="12.75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/>
      <c r="K115" s="8"/>
    </row>
    <row r="116" spans="1:11" ht="12.75">
      <c r="A116" s="214" t="s">
        <v>310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186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>
      <c r="A120" s="233" t="s">
        <v>311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="110" zoomScaleSheetLayoutView="110" zoomScalePageLayoutView="0" workbookViewId="0" topLeftCell="A32">
      <selection activeCell="A1" sqref="A1:M71"/>
    </sheetView>
  </sheetViews>
  <sheetFormatPr defaultColWidth="9.140625" defaultRowHeight="12.75"/>
  <cols>
    <col min="1" max="5" width="9.140625" style="52" customWidth="1"/>
    <col min="6" max="6" width="7.28125" style="52" customWidth="1"/>
    <col min="7" max="7" width="7.7109375" style="52" customWidth="1"/>
    <col min="8" max="8" width="8.140625" style="52" customWidth="1"/>
    <col min="9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4" t="s">
        <v>339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5" t="s">
        <v>344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7" t="s">
        <v>319</v>
      </c>
      <c r="K4" s="237"/>
      <c r="L4" s="237" t="s">
        <v>320</v>
      </c>
      <c r="M4" s="237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4" t="s">
        <v>26</v>
      </c>
      <c r="B7" s="195"/>
      <c r="C7" s="195"/>
      <c r="D7" s="195"/>
      <c r="E7" s="195"/>
      <c r="F7" s="195"/>
      <c r="G7" s="195"/>
      <c r="H7" s="196"/>
      <c r="I7" s="3">
        <v>111</v>
      </c>
      <c r="J7" s="54">
        <f>SUM(J8:J9)</f>
        <v>138034026</v>
      </c>
      <c r="K7" s="54">
        <f>SUM(K8:K9)</f>
        <v>138034025</v>
      </c>
      <c r="L7" s="54">
        <f>SUM(L8:L9)</f>
        <v>144457759</v>
      </c>
      <c r="M7" s="54">
        <f>SUM(M8:M9)</f>
        <v>144457759</v>
      </c>
    </row>
    <row r="8" spans="1:13" ht="12.75">
      <c r="A8" s="197" t="s">
        <v>152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137408550</v>
      </c>
      <c r="K8" s="7">
        <v>137408549</v>
      </c>
      <c r="L8" s="7">
        <v>143537921</v>
      </c>
      <c r="M8" s="7">
        <v>143537921</v>
      </c>
    </row>
    <row r="9" spans="1:13" ht="12.75">
      <c r="A9" s="197" t="s">
        <v>103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625476</v>
      </c>
      <c r="K9" s="7">
        <v>625476</v>
      </c>
      <c r="L9" s="7">
        <v>919838</v>
      </c>
      <c r="M9" s="7">
        <v>919838</v>
      </c>
    </row>
    <row r="10" spans="1:13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3">
        <f>J11+J12+J16+J20+J21+J22+J25+J26</f>
        <v>132896696</v>
      </c>
      <c r="K10" s="53">
        <f>K11+K12+K16+K20+K21+K22+K25+K26</f>
        <v>132896695</v>
      </c>
      <c r="L10" s="53">
        <f>L11+L12+L16+L20+L21+L22+L25+L26</f>
        <v>139298103</v>
      </c>
      <c r="M10" s="53">
        <f>M11+M12+M16+M20+M21+M22+M25+M26</f>
        <v>139298103</v>
      </c>
    </row>
    <row r="11" spans="1:13" ht="12.75">
      <c r="A11" s="197" t="s">
        <v>104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>
        <v>-4896292</v>
      </c>
      <c r="K11" s="7">
        <v>-4896292</v>
      </c>
      <c r="L11" s="7">
        <v>-3847484</v>
      </c>
      <c r="M11" s="7">
        <v>-3847484</v>
      </c>
    </row>
    <row r="12" spans="1:13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3">
        <f>SUM(J13:J15)</f>
        <v>111901449</v>
      </c>
      <c r="K12" s="53">
        <f>SUM(K13:K15)</f>
        <v>111901447</v>
      </c>
      <c r="L12" s="53">
        <f>SUM(L13:L15)</f>
        <v>117286425</v>
      </c>
      <c r="M12" s="53">
        <f>SUM(M13:M15)</f>
        <v>117286425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81238858</v>
      </c>
      <c r="K13" s="7">
        <v>81238857</v>
      </c>
      <c r="L13" s="7">
        <v>79952546</v>
      </c>
      <c r="M13" s="7">
        <v>79952546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1396670</v>
      </c>
      <c r="K14" s="7">
        <v>1396670</v>
      </c>
      <c r="L14" s="7">
        <v>1190281</v>
      </c>
      <c r="M14" s="7">
        <v>1190281</v>
      </c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29265921</v>
      </c>
      <c r="K15" s="7">
        <v>29265920</v>
      </c>
      <c r="L15" s="7">
        <v>36143598</v>
      </c>
      <c r="M15" s="7">
        <v>36143598</v>
      </c>
    </row>
    <row r="16" spans="1:13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3">
        <f>SUM(J17:J19)</f>
        <v>16504725</v>
      </c>
      <c r="K16" s="53">
        <f>SUM(K17:K19)</f>
        <v>16504725</v>
      </c>
      <c r="L16" s="53">
        <f>SUM(L17:L19)</f>
        <v>15885286</v>
      </c>
      <c r="M16" s="53">
        <f>SUM(M17:M19)</f>
        <v>15885286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10664392</v>
      </c>
      <c r="K17" s="7">
        <v>10664392</v>
      </c>
      <c r="L17" s="7">
        <v>10164623</v>
      </c>
      <c r="M17" s="7">
        <v>10164623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3632209</v>
      </c>
      <c r="K18" s="7">
        <v>3632209</v>
      </c>
      <c r="L18" s="7">
        <v>3593838</v>
      </c>
      <c r="M18" s="7">
        <v>3593838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2208124</v>
      </c>
      <c r="K19" s="7">
        <v>2208124</v>
      </c>
      <c r="L19" s="7">
        <v>2126825</v>
      </c>
      <c r="M19" s="7">
        <v>2126825</v>
      </c>
    </row>
    <row r="20" spans="1:13" ht="12.75">
      <c r="A20" s="197" t="s">
        <v>105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4238494</v>
      </c>
      <c r="K20" s="7">
        <v>4238494</v>
      </c>
      <c r="L20" s="7">
        <v>5173880</v>
      </c>
      <c r="M20" s="7">
        <v>5173880</v>
      </c>
    </row>
    <row r="21" spans="1:13" ht="12.75">
      <c r="A21" s="197" t="s">
        <v>106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5012004</v>
      </c>
      <c r="K21" s="7">
        <v>5012003</v>
      </c>
      <c r="L21" s="7">
        <v>4531286</v>
      </c>
      <c r="M21" s="7">
        <v>4531286</v>
      </c>
    </row>
    <row r="22" spans="1:13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3">
        <f>SUM(J23:J24)</f>
        <v>94642</v>
      </c>
      <c r="K22" s="53">
        <f>SUM(K23:K24)</f>
        <v>94643</v>
      </c>
      <c r="L22" s="53">
        <f>SUM(L23:L24)</f>
        <v>161223</v>
      </c>
      <c r="M22" s="53">
        <f>SUM(M23:M24)</f>
        <v>161223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>
        <v>94642</v>
      </c>
      <c r="K24" s="7">
        <v>94643</v>
      </c>
      <c r="L24" s="7">
        <v>161223</v>
      </c>
      <c r="M24" s="7">
        <v>161223</v>
      </c>
    </row>
    <row r="25" spans="1:13" ht="12.75">
      <c r="A25" s="197" t="s">
        <v>107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/>
      <c r="K25" s="7"/>
      <c r="L25" s="7"/>
      <c r="M25" s="7"/>
    </row>
    <row r="26" spans="1:13" ht="12.75">
      <c r="A26" s="197" t="s">
        <v>50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>
        <v>41674</v>
      </c>
      <c r="K26" s="7">
        <v>41675</v>
      </c>
      <c r="L26" s="7">
        <v>107487</v>
      </c>
      <c r="M26" s="7">
        <v>107487</v>
      </c>
    </row>
    <row r="27" spans="1:13" ht="12.75">
      <c r="A27" s="197" t="s">
        <v>213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3">
        <f>SUM(J28:J32)</f>
        <v>1002599</v>
      </c>
      <c r="K27" s="53">
        <f>SUM(K28:K32)</f>
        <v>1002599</v>
      </c>
      <c r="L27" s="53">
        <f>SUM(L28:L32)</f>
        <v>732044</v>
      </c>
      <c r="M27" s="53">
        <f>SUM(M28:M32)</f>
        <v>732044</v>
      </c>
    </row>
    <row r="28" spans="1:13" ht="12.75">
      <c r="A28" s="197" t="s">
        <v>227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/>
      <c r="K28" s="7"/>
      <c r="L28" s="7"/>
      <c r="M28" s="7"/>
    </row>
    <row r="29" spans="1:13" ht="12.75">
      <c r="A29" s="197" t="s">
        <v>155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1002599</v>
      </c>
      <c r="K29" s="7">
        <v>1002599</v>
      </c>
      <c r="L29" s="7">
        <v>732044</v>
      </c>
      <c r="M29" s="7">
        <v>732044</v>
      </c>
    </row>
    <row r="30" spans="1:13" ht="12.75">
      <c r="A30" s="197" t="s">
        <v>139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/>
      <c r="K30" s="7"/>
      <c r="L30" s="7"/>
      <c r="M30" s="7"/>
    </row>
    <row r="31" spans="1:13" ht="12.75">
      <c r="A31" s="197" t="s">
        <v>223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/>
      <c r="K31" s="7"/>
      <c r="L31" s="7"/>
      <c r="M31" s="7"/>
    </row>
    <row r="32" spans="1:13" ht="12.75">
      <c r="A32" s="197" t="s">
        <v>140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/>
      <c r="K32" s="7"/>
      <c r="L32" s="7"/>
      <c r="M32" s="7"/>
    </row>
    <row r="33" spans="1:13" ht="12.75">
      <c r="A33" s="197" t="s">
        <v>214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3">
        <f>SUM(J34:J37)</f>
        <v>2376200</v>
      </c>
      <c r="K33" s="53">
        <f>SUM(K34:K37)</f>
        <v>2376200</v>
      </c>
      <c r="L33" s="53">
        <f>SUM(L34:L37)</f>
        <v>1979534</v>
      </c>
      <c r="M33" s="53">
        <f>SUM(M34:M37)</f>
        <v>1979534</v>
      </c>
    </row>
    <row r="34" spans="1:13" ht="12.75">
      <c r="A34" s="197" t="s">
        <v>66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/>
      <c r="K34" s="7"/>
      <c r="L34" s="7"/>
      <c r="M34" s="7"/>
    </row>
    <row r="35" spans="1:13" ht="12.75">
      <c r="A35" s="197" t="s">
        <v>65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2376200</v>
      </c>
      <c r="K35" s="7">
        <v>2376200</v>
      </c>
      <c r="L35" s="7">
        <v>1979534</v>
      </c>
      <c r="M35" s="7">
        <v>1979534</v>
      </c>
    </row>
    <row r="36" spans="1:13" ht="12.75">
      <c r="A36" s="197" t="s">
        <v>224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/>
      <c r="K36" s="7"/>
      <c r="L36" s="7"/>
      <c r="M36" s="7"/>
    </row>
    <row r="37" spans="1:13" ht="12.75">
      <c r="A37" s="197" t="s">
        <v>67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/>
      <c r="K37" s="7"/>
      <c r="L37" s="7"/>
      <c r="M37" s="7"/>
    </row>
    <row r="38" spans="1:13" ht="12.75">
      <c r="A38" s="197" t="s">
        <v>195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/>
      <c r="K38" s="7"/>
      <c r="L38" s="7"/>
      <c r="M38" s="7"/>
    </row>
    <row r="39" spans="1:13" ht="12.75">
      <c r="A39" s="197" t="s">
        <v>196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/>
      <c r="K39" s="7"/>
      <c r="L39" s="7"/>
      <c r="M39" s="7"/>
    </row>
    <row r="40" spans="1:13" ht="12.75">
      <c r="A40" s="197" t="s">
        <v>225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/>
      <c r="K40" s="7"/>
      <c r="L40" s="7"/>
      <c r="M40" s="7"/>
    </row>
    <row r="41" spans="1:13" ht="12.75">
      <c r="A41" s="197" t="s">
        <v>226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/>
      <c r="K41" s="7"/>
      <c r="L41" s="7"/>
      <c r="M41" s="7"/>
    </row>
    <row r="42" spans="1:13" ht="12.75">
      <c r="A42" s="197" t="s">
        <v>215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3">
        <f>J7+J27+J38+J40</f>
        <v>139036625</v>
      </c>
      <c r="K42" s="53">
        <f>K7+K27+K38+K40</f>
        <v>139036624</v>
      </c>
      <c r="L42" s="53">
        <f>L7+L27+L38+L40</f>
        <v>145189803</v>
      </c>
      <c r="M42" s="53">
        <f>M7+M27+M38+M40</f>
        <v>145189803</v>
      </c>
    </row>
    <row r="43" spans="1:13" ht="12.75">
      <c r="A43" s="197" t="s">
        <v>216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3">
        <f>J10+J33+J39+J41</f>
        <v>135272896</v>
      </c>
      <c r="K43" s="53">
        <f>K10+K33+K39+K41</f>
        <v>135272895</v>
      </c>
      <c r="L43" s="53">
        <f>L10+L33+L39+L41</f>
        <v>141277637</v>
      </c>
      <c r="M43" s="53">
        <f>M10+M33+M39+M41</f>
        <v>141277637</v>
      </c>
    </row>
    <row r="44" spans="1:13" ht="12.75">
      <c r="A44" s="197" t="s">
        <v>236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3">
        <f>J42-J43</f>
        <v>3763729</v>
      </c>
      <c r="K44" s="53">
        <f>K42-K43</f>
        <v>3763729</v>
      </c>
      <c r="L44" s="53">
        <f>L42-L43</f>
        <v>3912166</v>
      </c>
      <c r="M44" s="53">
        <f>M42-M43</f>
        <v>3912166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3763729</v>
      </c>
      <c r="K45" s="53">
        <f>IF(K42&gt;K43,K42-K43,0)</f>
        <v>3763729</v>
      </c>
      <c r="L45" s="53">
        <f>IF(L42&gt;L43,L42-L43,0)</f>
        <v>3912166</v>
      </c>
      <c r="M45" s="53">
        <f>IF(M42&gt;M43,M42-M43,0)</f>
        <v>3912166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197" t="s">
        <v>217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/>
      <c r="K47" s="7"/>
      <c r="L47" s="7"/>
      <c r="M47" s="7"/>
    </row>
    <row r="48" spans="1:13" ht="12.75">
      <c r="A48" s="197" t="s">
        <v>237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3">
        <f>J44-J47</f>
        <v>3763729</v>
      </c>
      <c r="K48" s="53">
        <f>K44-K47</f>
        <v>3763729</v>
      </c>
      <c r="L48" s="53">
        <f>L44-L47</f>
        <v>3912166</v>
      </c>
      <c r="M48" s="53">
        <f>M44-M47</f>
        <v>3912166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3763729</v>
      </c>
      <c r="K49" s="53">
        <f>IF(K48&gt;0,K48,0)</f>
        <v>3763729</v>
      </c>
      <c r="L49" s="53">
        <f>IF(L48&gt;0,L48,0)</f>
        <v>3912166</v>
      </c>
      <c r="M49" s="53">
        <f>IF(M48&gt;0,M48,0)</f>
        <v>3912166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4" t="s">
        <v>312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187</v>
      </c>
      <c r="B52" s="195"/>
      <c r="C52" s="195"/>
      <c r="D52" s="195"/>
      <c r="E52" s="195"/>
      <c r="F52" s="195"/>
      <c r="G52" s="195"/>
      <c r="H52" s="195"/>
      <c r="I52" s="55"/>
      <c r="J52" s="55"/>
      <c r="K52" s="55"/>
      <c r="L52" s="55"/>
      <c r="M52" s="62"/>
    </row>
    <row r="53" spans="1:13" ht="12.75">
      <c r="A53" s="238" t="s">
        <v>234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/>
      <c r="K53" s="7"/>
      <c r="L53" s="7"/>
      <c r="M53" s="7"/>
    </row>
    <row r="54" spans="1:13" ht="12.75">
      <c r="A54" s="238" t="s">
        <v>235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4" t="s">
        <v>204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>
        <v>3763729</v>
      </c>
      <c r="K56" s="6">
        <v>3763729</v>
      </c>
      <c r="L56" s="6">
        <f>+L48</f>
        <v>3912166</v>
      </c>
      <c r="M56" s="6">
        <f>+M48</f>
        <v>3912166</v>
      </c>
    </row>
    <row r="57" spans="1:13" ht="12.75">
      <c r="A57" s="197" t="s">
        <v>221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7" t="s">
        <v>228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/>
      <c r="K58" s="7"/>
      <c r="L58" s="7"/>
      <c r="M58" s="7"/>
    </row>
    <row r="59" spans="1:13" ht="12.75">
      <c r="A59" s="197" t="s">
        <v>229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/>
      <c r="L59" s="7"/>
      <c r="M59" s="7"/>
    </row>
    <row r="60" spans="1:13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/>
      <c r="K60" s="7"/>
      <c r="L60" s="7"/>
      <c r="M60" s="7"/>
    </row>
    <row r="61" spans="1:13" ht="12.75">
      <c r="A61" s="197" t="s">
        <v>230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ht="12.75">
      <c r="A62" s="197" t="s">
        <v>231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232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233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197" t="s">
        <v>222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/>
      <c r="K65" s="7"/>
      <c r="L65" s="7"/>
      <c r="M65" s="7"/>
    </row>
    <row r="66" spans="1:13" ht="12.75">
      <c r="A66" s="197" t="s">
        <v>193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7" t="s">
        <v>194</v>
      </c>
      <c r="B67" s="198"/>
      <c r="C67" s="198"/>
      <c r="D67" s="198"/>
      <c r="E67" s="198"/>
      <c r="F67" s="198"/>
      <c r="G67" s="198"/>
      <c r="H67" s="199"/>
      <c r="I67" s="1">
        <v>168</v>
      </c>
      <c r="J67" s="61">
        <f>J56+J66</f>
        <v>3763729</v>
      </c>
      <c r="K67" s="61">
        <f>K56+K66</f>
        <v>3763729</v>
      </c>
      <c r="L67" s="61">
        <f>L56+L66</f>
        <v>3912166</v>
      </c>
      <c r="M67" s="61">
        <f>M56+M66</f>
        <v>3912166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38" t="s">
        <v>234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46" right="0.25" top="0.6299212598425197" bottom="0.5905511811023623" header="0.5118110236220472" footer="0.5118110236220472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0">
      <selection activeCell="A1" sqref="A1:K5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343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344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283</v>
      </c>
      <c r="K5" s="69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3763729</v>
      </c>
      <c r="K7" s="7">
        <v>3912166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4238494</v>
      </c>
      <c r="K8" s="7">
        <v>5173880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0</v>
      </c>
      <c r="K9" s="7">
        <v>1063361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>
        <v>5663987</v>
      </c>
      <c r="K10" s="7">
        <v>547300</v>
      </c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>
        <v>0</v>
      </c>
      <c r="K11" s="7">
        <v>0</v>
      </c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>
        <v>2992931</v>
      </c>
      <c r="K12" s="7">
        <v>5673621</v>
      </c>
    </row>
    <row r="13" spans="1:11" ht="12.75">
      <c r="A13" s="197" t="s">
        <v>157</v>
      </c>
      <c r="B13" s="198"/>
      <c r="C13" s="198"/>
      <c r="D13" s="198"/>
      <c r="E13" s="198"/>
      <c r="F13" s="198"/>
      <c r="G13" s="198"/>
      <c r="H13" s="198"/>
      <c r="I13" s="1">
        <v>7</v>
      </c>
      <c r="J13" s="64">
        <f>SUM(J7:J12)</f>
        <v>16659141</v>
      </c>
      <c r="K13" s="53">
        <f>SUM(K7:K12)</f>
        <v>16370328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>
        <v>5066322</v>
      </c>
      <c r="K14" s="7">
        <v>0</v>
      </c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0</v>
      </c>
      <c r="K15" s="7">
        <v>0</v>
      </c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3610038</v>
      </c>
      <c r="K16" s="7">
        <v>9724357</v>
      </c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6093354</v>
      </c>
      <c r="K17" s="7">
        <v>1114713</v>
      </c>
    </row>
    <row r="18" spans="1:11" ht="12.75">
      <c r="A18" s="197" t="s">
        <v>158</v>
      </c>
      <c r="B18" s="198"/>
      <c r="C18" s="198"/>
      <c r="D18" s="198"/>
      <c r="E18" s="198"/>
      <c r="F18" s="198"/>
      <c r="G18" s="198"/>
      <c r="H18" s="198"/>
      <c r="I18" s="1">
        <v>12</v>
      </c>
      <c r="J18" s="64">
        <f>SUM(J14:J17)</f>
        <v>14769714</v>
      </c>
      <c r="K18" s="53">
        <f>SUM(K14:K17)</f>
        <v>10839070</v>
      </c>
    </row>
    <row r="19" spans="1:11" ht="12.75">
      <c r="A19" s="197" t="s">
        <v>36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IF(J13&gt;J18,J13-J18,0)</f>
        <v>1889427</v>
      </c>
      <c r="K19" s="53">
        <f>IF(K13&gt;K18,K13-K18,0)</f>
        <v>5531258</v>
      </c>
    </row>
    <row r="20" spans="1:11" ht="12.75">
      <c r="A20" s="197" t="s">
        <v>37</v>
      </c>
      <c r="B20" s="198"/>
      <c r="C20" s="198"/>
      <c r="D20" s="198"/>
      <c r="E20" s="198"/>
      <c r="F20" s="198"/>
      <c r="G20" s="198"/>
      <c r="H20" s="198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14" t="s">
        <v>159</v>
      </c>
      <c r="B21" s="225"/>
      <c r="C21" s="225"/>
      <c r="D21" s="225"/>
      <c r="E21" s="225"/>
      <c r="F21" s="225"/>
      <c r="G21" s="225"/>
      <c r="H21" s="225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>
        <v>10976</v>
      </c>
      <c r="K22" s="7">
        <v>315829</v>
      </c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>
        <v>0</v>
      </c>
      <c r="K23" s="7">
        <v>0</v>
      </c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>
        <v>416578</v>
      </c>
      <c r="K24" s="7">
        <v>393347</v>
      </c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>
        <v>37200</v>
      </c>
      <c r="K25" s="7">
        <v>0</v>
      </c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>
        <v>0</v>
      </c>
      <c r="K26" s="7">
        <v>45007359</v>
      </c>
    </row>
    <row r="27" spans="1:11" ht="12.75">
      <c r="A27" s="197" t="s">
        <v>168</v>
      </c>
      <c r="B27" s="198"/>
      <c r="C27" s="198"/>
      <c r="D27" s="198"/>
      <c r="E27" s="198"/>
      <c r="F27" s="198"/>
      <c r="G27" s="198"/>
      <c r="H27" s="198"/>
      <c r="I27" s="1">
        <v>20</v>
      </c>
      <c r="J27" s="64">
        <f>SUM(J22:J26)</f>
        <v>464754</v>
      </c>
      <c r="K27" s="53">
        <f>SUM(K22:K26)</f>
        <v>45716535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4929459</v>
      </c>
      <c r="K28" s="7">
        <v>3770962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>
        <v>27587</v>
      </c>
      <c r="K29" s="7">
        <v>0</v>
      </c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>
        <v>983846</v>
      </c>
      <c r="K30" s="7">
        <v>45920177</v>
      </c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64">
        <f>SUM(J28:J30)</f>
        <v>5940892</v>
      </c>
      <c r="K31" s="53">
        <f>SUM(K28:K30)</f>
        <v>49691139</v>
      </c>
    </row>
    <row r="32" spans="1:11" ht="12.75">
      <c r="A32" s="197" t="s">
        <v>38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197" t="s">
        <v>39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IF(J31&gt;J27,J31-J27,0)</f>
        <v>5476138</v>
      </c>
      <c r="K33" s="53">
        <f>IF(K31&gt;K27,K31-K27,0)</f>
        <v>3974604</v>
      </c>
    </row>
    <row r="34" spans="1:11" ht="12.75">
      <c r="A34" s="214" t="s">
        <v>160</v>
      </c>
      <c r="B34" s="225"/>
      <c r="C34" s="225"/>
      <c r="D34" s="225"/>
      <c r="E34" s="225"/>
      <c r="F34" s="225"/>
      <c r="G34" s="225"/>
      <c r="H34" s="225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>
        <v>0</v>
      </c>
      <c r="K35" s="7">
        <v>0</v>
      </c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>
        <v>22728433</v>
      </c>
      <c r="K36" s="7">
        <v>19751915</v>
      </c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>
        <v>0</v>
      </c>
      <c r="K37" s="7">
        <v>0</v>
      </c>
    </row>
    <row r="38" spans="1:11" ht="12.75">
      <c r="A38" s="197" t="s">
        <v>68</v>
      </c>
      <c r="B38" s="198"/>
      <c r="C38" s="198"/>
      <c r="D38" s="198"/>
      <c r="E38" s="198"/>
      <c r="F38" s="198"/>
      <c r="G38" s="198"/>
      <c r="H38" s="198"/>
      <c r="I38" s="1">
        <v>30</v>
      </c>
      <c r="J38" s="64">
        <f>SUM(J35:J37)</f>
        <v>22728433</v>
      </c>
      <c r="K38" s="53">
        <f>SUM(K35:K37)</f>
        <v>19751915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12163317</v>
      </c>
      <c r="K39" s="7">
        <v>26231930</v>
      </c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>
        <v>0</v>
      </c>
      <c r="K40" s="7">
        <v>0</v>
      </c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>
        <v>345256</v>
      </c>
      <c r="K41" s="7">
        <v>670350</v>
      </c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>
        <v>0</v>
      </c>
      <c r="K42" s="7">
        <v>0</v>
      </c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>
        <v>0</v>
      </c>
      <c r="K43" s="7">
        <v>0</v>
      </c>
    </row>
    <row r="44" spans="1:11" ht="12.75">
      <c r="A44" s="197" t="s">
        <v>69</v>
      </c>
      <c r="B44" s="198"/>
      <c r="C44" s="198"/>
      <c r="D44" s="198"/>
      <c r="E44" s="198"/>
      <c r="F44" s="198"/>
      <c r="G44" s="198"/>
      <c r="H44" s="198"/>
      <c r="I44" s="1">
        <v>36</v>
      </c>
      <c r="J44" s="64">
        <f>SUM(J39:J43)</f>
        <v>12508573</v>
      </c>
      <c r="K44" s="53">
        <f>SUM(K39:K43)</f>
        <v>26902280</v>
      </c>
    </row>
    <row r="45" spans="1:11" ht="12.75">
      <c r="A45" s="197" t="s">
        <v>17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IF(J38&gt;J44,J38-J44,0)</f>
        <v>10219860</v>
      </c>
      <c r="K45" s="53">
        <f>IF(K38&gt;K44,K38-K44,0)</f>
        <v>0</v>
      </c>
    </row>
    <row r="46" spans="1:11" ht="12.75">
      <c r="A46" s="197" t="s">
        <v>18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IF(J44&gt;J38,J44-J38,0)</f>
        <v>0</v>
      </c>
      <c r="K46" s="53">
        <f>IF(K44&gt;K38,K44-K38,0)</f>
        <v>7150365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6633149</v>
      </c>
      <c r="K47" s="53">
        <f>IF(K19-K20+K32-K33+K45-K46&gt;0,K19-K20+K32-K33+K45-K46,0)</f>
        <v>0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5593711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4614688</v>
      </c>
      <c r="K49" s="7">
        <v>9827420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>
        <v>12109287</v>
      </c>
      <c r="K50" s="7">
        <v>5531258</v>
      </c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>
        <v>5476138</v>
      </c>
      <c r="K51" s="7">
        <v>11124969</v>
      </c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5">
        <f>J49+J50-J51</f>
        <v>11247837</v>
      </c>
      <c r="K52" s="61">
        <f>K49+K50-K51</f>
        <v>4233709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54" right="0.38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283</v>
      </c>
      <c r="K5" s="73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197" t="s">
        <v>198</v>
      </c>
      <c r="B12" s="198"/>
      <c r="C12" s="198"/>
      <c r="D12" s="198"/>
      <c r="E12" s="198"/>
      <c r="F12" s="198"/>
      <c r="G12" s="198"/>
      <c r="H12" s="19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25"/>
      <c r="C22" s="225"/>
      <c r="D22" s="225"/>
      <c r="E22" s="225"/>
      <c r="F22" s="225"/>
      <c r="G22" s="225"/>
      <c r="H22" s="225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97" t="s">
        <v>114</v>
      </c>
      <c r="B28" s="198"/>
      <c r="C28" s="198"/>
      <c r="D28" s="198"/>
      <c r="E28" s="198"/>
      <c r="F28" s="198"/>
      <c r="G28" s="198"/>
      <c r="H28" s="19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97" t="s">
        <v>48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7" t="s">
        <v>110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7" t="s">
        <v>111</v>
      </c>
      <c r="B34" s="198"/>
      <c r="C34" s="198"/>
      <c r="D34" s="198"/>
      <c r="E34" s="198"/>
      <c r="F34" s="198"/>
      <c r="G34" s="198"/>
      <c r="H34" s="19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25"/>
      <c r="C35" s="225"/>
      <c r="D35" s="225"/>
      <c r="E35" s="225"/>
      <c r="F35" s="225"/>
      <c r="G35" s="225"/>
      <c r="H35" s="225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197" t="s">
        <v>49</v>
      </c>
      <c r="B39" s="198"/>
      <c r="C39" s="198"/>
      <c r="D39" s="198"/>
      <c r="E39" s="198"/>
      <c r="F39" s="198"/>
      <c r="G39" s="198"/>
      <c r="H39" s="19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197" t="s">
        <v>148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7" t="s">
        <v>162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7" t="s">
        <v>163</v>
      </c>
      <c r="B47" s="198"/>
      <c r="C47" s="198"/>
      <c r="D47" s="198"/>
      <c r="E47" s="198"/>
      <c r="F47" s="198"/>
      <c r="G47" s="198"/>
      <c r="H47" s="19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7" t="s">
        <v>149</v>
      </c>
      <c r="B48" s="198"/>
      <c r="C48" s="198"/>
      <c r="D48" s="198"/>
      <c r="E48" s="198"/>
      <c r="F48" s="198"/>
      <c r="G48" s="198"/>
      <c r="H48" s="19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7" t="s">
        <v>15</v>
      </c>
      <c r="B49" s="198"/>
      <c r="C49" s="198"/>
      <c r="D49" s="198"/>
      <c r="E49" s="198"/>
      <c r="F49" s="198"/>
      <c r="G49" s="198"/>
      <c r="H49" s="19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7" t="s">
        <v>161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/>
    </row>
    <row r="51" spans="1:11" ht="12.75">
      <c r="A51" s="197" t="s">
        <v>175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ht="12.75">
      <c r="A52" s="197" t="s">
        <v>176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A1" sqref="A1:K25"/>
    </sheetView>
  </sheetViews>
  <sheetFormatPr defaultColWidth="9.140625" defaultRowHeight="12.75"/>
  <cols>
    <col min="1" max="4" width="9.140625" style="76" customWidth="1"/>
    <col min="5" max="5" width="10.42187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.75">
      <c r="A2" s="42"/>
      <c r="B2" s="74"/>
      <c r="C2" s="284" t="s">
        <v>282</v>
      </c>
      <c r="D2" s="284"/>
      <c r="E2" s="77" t="s">
        <v>340</v>
      </c>
      <c r="F2" s="43" t="s">
        <v>250</v>
      </c>
      <c r="G2" s="285" t="s">
        <v>341</v>
      </c>
      <c r="H2" s="286"/>
      <c r="I2" s="74"/>
      <c r="J2" s="74"/>
      <c r="K2" s="74"/>
      <c r="L2" s="78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305</v>
      </c>
      <c r="J3" s="82" t="s">
        <v>150</v>
      </c>
      <c r="K3" s="82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283</v>
      </c>
      <c r="K4" s="83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197569200</v>
      </c>
      <c r="K5" s="45">
        <v>197569200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>
        <v>215962</v>
      </c>
      <c r="K6" s="46">
        <v>215962</v>
      </c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150263331</v>
      </c>
      <c r="K7" s="46">
        <v>150263331</v>
      </c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0</v>
      </c>
      <c r="K8" s="46">
        <v>10265291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10265291</v>
      </c>
      <c r="K9" s="46">
        <v>3912166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>
        <v>996491</v>
      </c>
      <c r="K10" s="46">
        <v>996491</v>
      </c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>
        <v>0</v>
      </c>
      <c r="K11" s="46">
        <v>0</v>
      </c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>
        <v>-7687140</v>
      </c>
      <c r="K12" s="46">
        <v>-7687140</v>
      </c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>
        <v>0</v>
      </c>
      <c r="K13" s="46">
        <v>0</v>
      </c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351623135</v>
      </c>
      <c r="K14" s="79">
        <f>SUM(K5:K13)</f>
        <v>355535301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302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303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/>
      <c r="K24" s="80"/>
    </row>
    <row r="25" spans="1:11" ht="30" customHeight="1">
      <c r="A25" s="272" t="s">
        <v>304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korisnik</cp:lastModifiedBy>
  <cp:lastPrinted>2014-04-30T07:18:40Z</cp:lastPrinted>
  <dcterms:created xsi:type="dcterms:W3CDTF">2008-10-17T11:51:54Z</dcterms:created>
  <dcterms:modified xsi:type="dcterms:W3CDTF">2014-04-30T07:21:18Z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