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Titles" localSheetId="1">'Bilanca'!$1:$7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<sst xmlns="http://schemas.openxmlformats.org/spreadsheetml/2006/main" count="396" uniqueCount="346">
  <si>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</si>
  <si>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</si>
  <si>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</si>
  <si>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</si>
  <si>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</si>
  <si>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</si>
  <si>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</si>
  <si>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</si>
  <si>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</si>
  <si>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</si>
  <si>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</si>
  <si>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</si>
  <si>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</si>
  <si>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</si>
  <si>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</si>
  <si>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</si>
  <si>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</si>
  <si>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</si>
  <si>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</si>
  <si>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</si>
  <si>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</si>
  <si>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</si>
  <si>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</si>
  <si>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</si>
  <si>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</si>
  <si>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</si>
  <si>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</si>
  <si>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</si>
  <si>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</si>
  <si>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</si>
  <si>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</si>
  <si>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</si>
  <si>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</si>
  <si>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</si>
  <si>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</si>
  <si>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</si>
  <si>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</si>
  <si>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</si>
  <si>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</si>
  <si>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</si>
  <si>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</si>
  <si>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</si>
  <si>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</si>
  <si>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</si>
  <si>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</si>
  <si>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</si>
  <si>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</si>
  <si>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</si>
  <si>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</si>
  <si>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</si>
  <si>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</si>
  <si>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</si>
  <si>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</si>
  <si>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</si>
  <si>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</si>
  <si>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</si>
  <si>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</si>
  <si>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</si>
  <si>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</si>
  <si>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</si>
  <si>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</si>
  <si>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</si>
  <si>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</si>
  <si>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</si>
  <si>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</si>
  <si>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</si>
  <si>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</si>
  <si>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</si>
  <si>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</si>
  <si>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</si>
  <si>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</si>
  <si>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</si>
  <si>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</si>
  <si>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</si>
  <si>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</si>
  <si>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</si>
  <si>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</si>
  <si>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</si>
  <si>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</si>
  <si>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</si>
  <si>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</si>
  <si>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</si>
  <si>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</si>
  <si>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</si>
  <si>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</si>
  <si>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</si>
  <si>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</si>
  <si>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</si>
  <si>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</si>
  <si>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</si>
  <si>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</si>
  <si>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</si>
  <si>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</si>
  <si>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</si>
  <si>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</si>
  <si>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</si>
  <si>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</si>
  <si>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</si>
  <si>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</si>
  <si>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</si>
  <si>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</si>
  <si>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</si>
  <si>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</si>
  <si>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</si>
  <si>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</si>
  <si>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</si>
  <si>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</si>
  <si>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</si>
  <si>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</si>
  <si>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</si>
  <si>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</si>
  <si>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</si>
  <si>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</si>
  <si>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</si>
  <si>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</si>
  <si>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</si>
  <si>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</si>
  <si>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</si>
  <si>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</si>
  <si>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</si>
  <si>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</si>
  <si>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</si>
  <si>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</si>
  <si>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</si>
  <si>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</si>
  <si>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</si>
  <si>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</si>
  <si>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</si>
  <si>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</si>
  <si>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</si>
  <si>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</si>
  <si>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</si>
  <si>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</si>
  <si>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</si>
  <si>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</si>
  <si>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</si>
  <si>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</si>
  <si>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</si>
  <si>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</si>
  <si>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</si>
  <si>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</si>
  <si>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</si>
  <si>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</si>
  <si>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</si>
  <si>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</si>
  <si>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</si>
  <si>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</si>
  <si>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</si>
  <si>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</si>
  <si>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</si>
  <si>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</si>
  <si>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</si>
  <si>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</si>
  <si>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</si>
  <si>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</si>
  <si>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</si>
  <si>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</si>
  <si>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</si>
  <si>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</si>
  <si>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</si>
  <si>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</si>
  <si>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</si>
  <si>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</si>
  <si>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</si>
  <si>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</si>
  <si>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</si>
  <si>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</si>
  <si>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</si>
  <si>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</si>
  <si>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</si>
  <si>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</si>
  <si>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</si>
  <si>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</si>
  <si>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</si>
  <si>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</si>
  <si>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</si>
  <si>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</si>
  <si>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</si>
  <si>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</si>
  <si>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</si>
  <si>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</si>
  <si>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</si>
  <si>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</si>
  <si>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</si>
  <si>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</si>
  <si>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</si>
  <si>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</si>
  <si>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</si>
  <si>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</si>
  <si>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</si>
  <si>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</si>
  <si>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</si>
  <si>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</si>
  <si>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</si>
  <si>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</si>
  <si>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</si>
  <si>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</si>
  <si>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</si>
  <si>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</si>
  <si>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</si>
  <si>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</si>
  <si>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</si>
  <si>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</si>
  <si>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</si>
  <si>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</si>
  <si>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</si>
  <si>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</si>
  <si>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</si>
  <si>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</si>
  <si>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</si>
  <si>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</si>
  <si>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</si>
  <si>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</si>
  <si>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</si>
  <si>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</si>
  <si>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</si>
  <si>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</si>
  <si>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</si>
  <si>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</si>
  <si>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</si>
  <si>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</si>
  <si>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</si>
  <si>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</si>
  <si>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</si>
  <si>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</si>
  <si>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</si>
  <si>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</si>
  <si>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</si>
  <si>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</si>
  <si>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</si>
  <si>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</si>
  <si>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</si>
  <si>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</si>
  <si>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</si>
  <si>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</si>
  <si>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</si>
  <si>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</si>
  <si>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</si>
  <si>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</si>
  <si>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</si>
  <si>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</si>
  <si>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</si>
  <si>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</si>
  <si>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</si>
  <si>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</si>
  <si>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</si>
  <si>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</si>
  <si>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</si>
  <si>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</si>
  <si>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</si>
  <si>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</si>
  <si>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</si>
  <si>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</si>
  <si>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</si>
  <si>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</si>
  <si>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</si>
  <si>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</si>
  <si>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</si>
  <si>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</si>
  <si>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</si>
  <si>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</si>
  <si>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</si>
  <si>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</si>
  <si>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</si>
  <si>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</si>
  <si>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</si>
  <si>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</si>
  <si>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</si>
  <si>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</si>
  <si>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</si>
  <si>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</si>
  <si>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</si>
  <si>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</si>
  <si>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</si>
  <si>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</si>
  <si>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</si>
  <si>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</si>
  <si>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</si>
  <si>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</si>
  <si>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</si>
  <si>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</si>
  <si>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</si>
  <si>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</si>
  <si>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</si>
  <si>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</si>
  <si>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</si>
  <si>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</si>
  <si>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</si>
  <si>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</si>
  <si>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</si>
  <si>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</si>
  <si>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</si>
  <si>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</si>
  <si>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</si>
  <si>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</si>
  <si>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</si>
  <si>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</si>
  <si>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</si>
  <si>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</si>
  <si>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</si>
  <si>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</si>
  <si>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</si>
  <si>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</si>
  <si>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</si>
  <si>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</si>
  <si>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</si>
  <si>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</si>
  <si>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</si>
  <si>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</si>
  <si>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</si>
  <si>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</si>
  <si>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</si>
  <si>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</si>
  <si>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</si>
  <si>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</si>
  <si>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</si>
  <si>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</si>
  <si>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</si>
  <si>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</si>
  <si>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</si>
  <si>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</si>
  <si>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</si>
  <si>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</si>
  <si>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</si>
  <si>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31.12.2013.</t>
  </si>
  <si>
    <t>01.01.2013.</t>
  </si>
  <si>
    <t>03012476</t>
  </si>
  <si>
    <t>37879152548</t>
  </si>
  <si>
    <t>SAPONIA kemijska, prehrambna i farmaceutska industrija d.d.</t>
  </si>
  <si>
    <t>OSIJEK</t>
  </si>
  <si>
    <t>MATIJE GUPCA 2</t>
  </si>
  <si>
    <t>saponia@saponia.hr</t>
  </si>
  <si>
    <t>www.saponia.hr</t>
  </si>
  <si>
    <t>OSJEČKO-BARANJSKA ŽUPANIJA</t>
  </si>
  <si>
    <t>2041</t>
  </si>
  <si>
    <t>NE</t>
  </si>
  <si>
    <t>RAJHL GORDANA</t>
  </si>
  <si>
    <t>031 513 613</t>
  </si>
  <si>
    <t>031 513 637</t>
  </si>
  <si>
    <t>gordana.rajhl@saponia.hr</t>
  </si>
  <si>
    <t>SKENDER DAMIR</t>
  </si>
  <si>
    <t>030002225</t>
  </si>
  <si>
    <t>stanje na dan 31.12.2013.</t>
  </si>
  <si>
    <r>
      <t xml:space="preserve">Obveznik: </t>
    </r>
    <r>
      <rPr>
        <b/>
        <u val="single"/>
        <sz val="10"/>
        <rFont val="Arial"/>
        <family val="2"/>
      </rPr>
      <t>SAPONIA d.d. OSIJEK</t>
    </r>
  </si>
  <si>
    <t>Obveznik: SAPONIA d.d. OSIJEK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</si>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</sst>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25">
      <selection activeCell="A1" sqref="A1:I6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7" t="s">
        <v>256</v>
      </c>
      <c r="B1" s="137"/>
      <c r="C1" s="13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9" t="s">
        <v>257</v>
      </c>
      <c r="B2" s="169"/>
      <c r="C2" s="169"/>
      <c r="D2" s="170"/>
      <c r="E2" s="24" t="s">
        <v>325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1" t="s">
        <v>259</v>
      </c>
      <c r="B4" s="171"/>
      <c r="C4" s="171"/>
      <c r="D4" s="171"/>
      <c r="E4" s="171"/>
      <c r="F4" s="171"/>
      <c r="G4" s="171"/>
      <c r="H4" s="171"/>
      <c r="I4" s="17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38" t="s">
        <v>326</v>
      </c>
      <c r="D6" s="139"/>
      <c r="E6" s="172"/>
      <c r="F6" s="172"/>
      <c r="G6" s="172"/>
      <c r="H6" s="172"/>
      <c r="I6" s="39"/>
      <c r="J6" s="22"/>
      <c r="K6" s="22"/>
      <c r="L6" s="22"/>
    </row>
    <row r="7" spans="1:12" ht="12.75">
      <c r="A7" s="40"/>
      <c r="B7" s="40"/>
      <c r="C7" s="31"/>
      <c r="D7" s="31"/>
      <c r="E7" s="172"/>
      <c r="F7" s="172"/>
      <c r="G7" s="172"/>
      <c r="H7" s="172"/>
      <c r="I7" s="39"/>
      <c r="J7" s="22"/>
      <c r="K7" s="22"/>
      <c r="L7" s="22"/>
    </row>
    <row r="8" spans="1:12" ht="12.75">
      <c r="A8" s="173" t="s">
        <v>261</v>
      </c>
      <c r="B8" s="174"/>
      <c r="C8" s="138" t="s">
        <v>341</v>
      </c>
      <c r="D8" s="139"/>
      <c r="E8" s="172"/>
      <c r="F8" s="172"/>
      <c r="G8" s="172"/>
      <c r="H8" s="17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6" t="s">
        <v>262</v>
      </c>
      <c r="B10" s="167"/>
      <c r="C10" s="138" t="s">
        <v>327</v>
      </c>
      <c r="D10" s="13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8"/>
      <c r="B11" s="168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40" t="s">
        <v>328</v>
      </c>
      <c r="D12" s="163"/>
      <c r="E12" s="163"/>
      <c r="F12" s="163"/>
      <c r="G12" s="163"/>
      <c r="H12" s="163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64">
        <v>31000</v>
      </c>
      <c r="D14" s="165"/>
      <c r="E14" s="31"/>
      <c r="F14" s="140" t="s">
        <v>329</v>
      </c>
      <c r="G14" s="163"/>
      <c r="H14" s="163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40" t="s">
        <v>330</v>
      </c>
      <c r="D16" s="163"/>
      <c r="E16" s="163"/>
      <c r="F16" s="163"/>
      <c r="G16" s="163"/>
      <c r="H16" s="163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56" t="s">
        <v>331</v>
      </c>
      <c r="D18" s="157"/>
      <c r="E18" s="157"/>
      <c r="F18" s="157"/>
      <c r="G18" s="157"/>
      <c r="H18" s="157"/>
      <c r="I18" s="15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56" t="s">
        <v>332</v>
      </c>
      <c r="D20" s="157"/>
      <c r="E20" s="157"/>
      <c r="F20" s="157"/>
      <c r="G20" s="157"/>
      <c r="H20" s="157"/>
      <c r="I20" s="15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312</v>
      </c>
      <c r="D22" s="140" t="s">
        <v>329</v>
      </c>
      <c r="E22" s="159"/>
      <c r="F22" s="160"/>
      <c r="G22" s="161"/>
      <c r="H22" s="16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118"/>
      <c r="J23" s="22"/>
      <c r="K23" s="22"/>
      <c r="L23" s="22"/>
    </row>
    <row r="24" spans="1:12" ht="12.75">
      <c r="A24" s="126" t="s">
        <v>269</v>
      </c>
      <c r="B24" s="127"/>
      <c r="C24" s="44">
        <v>14</v>
      </c>
      <c r="D24" s="140" t="s">
        <v>333</v>
      </c>
      <c r="E24" s="159"/>
      <c r="F24" s="159"/>
      <c r="G24" s="160"/>
      <c r="H24" s="38" t="s">
        <v>270</v>
      </c>
      <c r="I24" s="48">
        <v>872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335</v>
      </c>
      <c r="D26" s="50"/>
      <c r="E26" s="22"/>
      <c r="F26" s="51"/>
      <c r="G26" s="126" t="s">
        <v>273</v>
      </c>
      <c r="H26" s="127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55" t="s">
        <v>276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7"/>
      <c r="B30" s="141"/>
      <c r="C30" s="141"/>
      <c r="D30" s="142"/>
      <c r="E30" s="147"/>
      <c r="F30" s="141"/>
      <c r="G30" s="141"/>
      <c r="H30" s="138"/>
      <c r="I30" s="139"/>
      <c r="J30" s="22"/>
      <c r="K30" s="22"/>
      <c r="L30" s="22"/>
    </row>
    <row r="31" spans="1:12" ht="12.75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 ht="12.75">
      <c r="A32" s="147"/>
      <c r="B32" s="141"/>
      <c r="C32" s="141"/>
      <c r="D32" s="142"/>
      <c r="E32" s="147"/>
      <c r="F32" s="141"/>
      <c r="G32" s="141"/>
      <c r="H32" s="138"/>
      <c r="I32" s="13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7"/>
      <c r="B34" s="141"/>
      <c r="C34" s="141"/>
      <c r="D34" s="142"/>
      <c r="E34" s="147"/>
      <c r="F34" s="141"/>
      <c r="G34" s="141"/>
      <c r="H34" s="138"/>
      <c r="I34" s="139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41"/>
      <c r="C36" s="141"/>
      <c r="D36" s="142"/>
      <c r="E36" s="147"/>
      <c r="F36" s="141"/>
      <c r="G36" s="141"/>
      <c r="H36" s="138"/>
      <c r="I36" s="139"/>
      <c r="J36" s="22"/>
      <c r="K36" s="22"/>
      <c r="L36" s="22"/>
    </row>
    <row r="37" spans="1:12" ht="12.75">
      <c r="A37" s="59"/>
      <c r="B37" s="59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7"/>
      <c r="B38" s="141"/>
      <c r="C38" s="141"/>
      <c r="D38" s="142"/>
      <c r="E38" s="147"/>
      <c r="F38" s="141"/>
      <c r="G38" s="141"/>
      <c r="H38" s="138"/>
      <c r="I38" s="13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41"/>
      <c r="C40" s="141"/>
      <c r="D40" s="142"/>
      <c r="E40" s="147"/>
      <c r="F40" s="141"/>
      <c r="G40" s="141"/>
      <c r="H40" s="138"/>
      <c r="I40" s="13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1" t="s">
        <v>277</v>
      </c>
      <c r="B44" s="122"/>
      <c r="C44" s="138"/>
      <c r="D44" s="139"/>
      <c r="E44" s="32"/>
      <c r="F44" s="140"/>
      <c r="G44" s="141"/>
      <c r="H44" s="141"/>
      <c r="I44" s="142"/>
      <c r="J44" s="22"/>
      <c r="K44" s="22"/>
      <c r="L44" s="22"/>
    </row>
    <row r="45" spans="1:12" ht="12.75">
      <c r="A45" s="59"/>
      <c r="B45" s="59"/>
      <c r="C45" s="143"/>
      <c r="D45" s="144"/>
      <c r="E45" s="31"/>
      <c r="F45" s="143"/>
      <c r="G45" s="145"/>
      <c r="H45" s="67"/>
      <c r="I45" s="67"/>
      <c r="J45" s="22"/>
      <c r="K45" s="22"/>
      <c r="L45" s="22"/>
    </row>
    <row r="46" spans="1:12" ht="12.75">
      <c r="A46" s="121" t="s">
        <v>278</v>
      </c>
      <c r="B46" s="122"/>
      <c r="C46" s="140" t="s">
        <v>336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1" t="s">
        <v>280</v>
      </c>
      <c r="B48" s="122"/>
      <c r="C48" s="128" t="s">
        <v>337</v>
      </c>
      <c r="D48" s="124"/>
      <c r="E48" s="125"/>
      <c r="F48" s="32"/>
      <c r="G48" s="38" t="s">
        <v>281</v>
      </c>
      <c r="H48" s="128" t="s">
        <v>338</v>
      </c>
      <c r="I48" s="12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1" t="s">
        <v>266</v>
      </c>
      <c r="B50" s="122"/>
      <c r="C50" s="123" t="s">
        <v>339</v>
      </c>
      <c r="D50" s="124"/>
      <c r="E50" s="124"/>
      <c r="F50" s="124"/>
      <c r="G50" s="124"/>
      <c r="H50" s="124"/>
      <c r="I50" s="12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28" t="s">
        <v>340</v>
      </c>
      <c r="D52" s="124"/>
      <c r="E52" s="124"/>
      <c r="F52" s="124"/>
      <c r="G52" s="124"/>
      <c r="H52" s="124"/>
      <c r="I52" s="129"/>
      <c r="J52" s="22"/>
      <c r="K52" s="22"/>
      <c r="L52" s="22"/>
    </row>
    <row r="53" spans="1:12" ht="12.75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6" t="s">
        <v>317</v>
      </c>
      <c r="I56" s="13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6"/>
      <c r="I57" s="13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6"/>
      <c r="I58" s="136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6"/>
      <c r="I59" s="136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6"/>
      <c r="I60" s="13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9"/>
      <c r="H64" s="120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4">
      <selection activeCell="A8" sqref="A8:K122"/>
    </sheetView>
  </sheetViews>
  <sheetFormatPr defaultColWidth="9.140625" defaultRowHeight="12.75"/>
  <cols>
    <col min="10" max="11" width="9.8515625" style="0" customWidth="1"/>
  </cols>
  <sheetData>
    <row r="1" spans="1:11" ht="12.75">
      <c r="A1" s="175" t="s">
        <v>159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342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85" t="s">
        <v>343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34.5" thickBot="1">
      <c r="A5" s="188" t="s">
        <v>61</v>
      </c>
      <c r="B5" s="189"/>
      <c r="C5" s="189"/>
      <c r="D5" s="189"/>
      <c r="E5" s="189"/>
      <c r="F5" s="189"/>
      <c r="G5" s="189"/>
      <c r="H5" s="190"/>
      <c r="I5" s="77" t="s">
        <v>288</v>
      </c>
      <c r="J5" s="78" t="s">
        <v>115</v>
      </c>
      <c r="K5" s="79" t="s">
        <v>116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2.75">
      <c r="A8" s="195" t="s">
        <v>62</v>
      </c>
      <c r="B8" s="196"/>
      <c r="C8" s="196"/>
      <c r="D8" s="196"/>
      <c r="E8" s="196"/>
      <c r="F8" s="196"/>
      <c r="G8" s="196"/>
      <c r="H8" s="197"/>
      <c r="I8" s="6">
        <v>1</v>
      </c>
      <c r="J8" s="11"/>
      <c r="K8" s="11"/>
    </row>
    <row r="9" spans="1:11" ht="12.75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285455644</v>
      </c>
      <c r="K9" s="12">
        <f>K10+K17+K27+K36+K40</f>
        <v>288376579</v>
      </c>
    </row>
    <row r="10" spans="1:11" ht="12.75">
      <c r="A10" s="182" t="s">
        <v>213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f>SUM(J11:J16)</f>
        <v>171147</v>
      </c>
      <c r="K10" s="12">
        <f>SUM(K11:K16)</f>
        <v>63716</v>
      </c>
    </row>
    <row r="11" spans="1:11" ht="12.75">
      <c r="A11" s="182" t="s">
        <v>117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/>
      <c r="K11" s="13"/>
    </row>
    <row r="12" spans="1:11" ht="12.75">
      <c r="A12" s="182" t="s">
        <v>14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>
        <v>154494</v>
      </c>
      <c r="K12" s="13">
        <v>63716</v>
      </c>
    </row>
    <row r="13" spans="1:11" ht="12.75">
      <c r="A13" s="182" t="s">
        <v>118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/>
      <c r="K13" s="13"/>
    </row>
    <row r="14" spans="1:11" ht="12.75">
      <c r="A14" s="182" t="s">
        <v>216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/>
      <c r="K14" s="13"/>
    </row>
    <row r="15" spans="1:11" ht="12.75">
      <c r="A15" s="182" t="s">
        <v>217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>
        <v>16653</v>
      </c>
      <c r="K15" s="13">
        <v>0</v>
      </c>
    </row>
    <row r="16" spans="1:11" ht="12.75">
      <c r="A16" s="182" t="s">
        <v>218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/>
      <c r="K16" s="13"/>
    </row>
    <row r="17" spans="1:11" ht="12.75">
      <c r="A17" s="182" t="s">
        <v>214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123277539</v>
      </c>
      <c r="K17" s="12">
        <f>SUM(K18:K26)</f>
        <v>131810084</v>
      </c>
    </row>
    <row r="18" spans="1:11" ht="12.75">
      <c r="A18" s="182" t="s">
        <v>219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>
        <v>22524270</v>
      </c>
      <c r="K18" s="13">
        <v>22524270</v>
      </c>
    </row>
    <row r="19" spans="1:11" ht="12.75">
      <c r="A19" s="182" t="s">
        <v>255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>
        <v>39068006</v>
      </c>
      <c r="K19" s="13">
        <v>36955696</v>
      </c>
    </row>
    <row r="20" spans="1:11" ht="12.75">
      <c r="A20" s="182" t="s">
        <v>220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40012278</v>
      </c>
      <c r="K20" s="13">
        <v>41889972</v>
      </c>
    </row>
    <row r="21" spans="1:11" ht="12.75">
      <c r="A21" s="182" t="s">
        <v>27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6156544</v>
      </c>
      <c r="K21" s="13">
        <v>8640389</v>
      </c>
    </row>
    <row r="22" spans="1:11" ht="12.75">
      <c r="A22" s="182" t="s">
        <v>28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/>
      <c r="K22" s="13"/>
    </row>
    <row r="23" spans="1:11" ht="12.75">
      <c r="A23" s="182" t="s">
        <v>74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>
        <v>1844719</v>
      </c>
      <c r="K23" s="13">
        <v>1049137</v>
      </c>
    </row>
    <row r="24" spans="1:11" ht="12.75">
      <c r="A24" s="182" t="s">
        <v>75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>
        <v>9208316</v>
      </c>
      <c r="K24" s="13">
        <v>12281287</v>
      </c>
    </row>
    <row r="25" spans="1:11" ht="12.75">
      <c r="A25" s="182" t="s">
        <v>76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>
        <v>13</v>
      </c>
      <c r="K25" s="13">
        <v>13</v>
      </c>
    </row>
    <row r="26" spans="1:11" ht="12.75">
      <c r="A26" s="182" t="s">
        <v>77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>
        <v>4463393</v>
      </c>
      <c r="K26" s="13">
        <v>8469320</v>
      </c>
    </row>
    <row r="27" spans="1:11" ht="12.75">
      <c r="A27" s="182" t="s">
        <v>198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158993157</v>
      </c>
      <c r="K27" s="12">
        <f>SUM(K28:K35)</f>
        <v>154830117</v>
      </c>
    </row>
    <row r="28" spans="1:11" ht="12.75">
      <c r="A28" s="182" t="s">
        <v>78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58696626</v>
      </c>
      <c r="K28" s="13">
        <v>58484156</v>
      </c>
    </row>
    <row r="29" spans="1:11" ht="12.75">
      <c r="A29" s="182" t="s">
        <v>79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/>
      <c r="K29" s="13"/>
    </row>
    <row r="30" spans="1:11" ht="12.75">
      <c r="A30" s="182" t="s">
        <v>80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>
        <v>27395422</v>
      </c>
      <c r="K30" s="13">
        <v>27395422</v>
      </c>
    </row>
    <row r="31" spans="1:11" ht="12.75">
      <c r="A31" s="182" t="s">
        <v>85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/>
      <c r="K31" s="13"/>
    </row>
    <row r="32" spans="1:11" ht="12.75">
      <c r="A32" s="182" t="s">
        <v>86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>
        <v>28008971</v>
      </c>
      <c r="K32" s="13">
        <v>24058401</v>
      </c>
    </row>
    <row r="33" spans="1:11" ht="12.75">
      <c r="A33" s="182" t="s">
        <v>87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/>
      <c r="K33" s="13"/>
    </row>
    <row r="34" spans="1:11" ht="12.75">
      <c r="A34" s="182" t="s">
        <v>81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>
        <v>44892138</v>
      </c>
      <c r="K34" s="13">
        <v>44892138</v>
      </c>
    </row>
    <row r="35" spans="1:11" ht="12.75">
      <c r="A35" s="182" t="s">
        <v>190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/>
      <c r="K35" s="13"/>
    </row>
    <row r="36" spans="1:11" ht="12.75">
      <c r="A36" s="182" t="s">
        <v>191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2" t="s">
        <v>82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/>
      <c r="K37" s="13"/>
    </row>
    <row r="38" spans="1:11" ht="12.75">
      <c r="A38" s="182" t="s">
        <v>83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/>
      <c r="K38" s="13"/>
    </row>
    <row r="39" spans="1:11" ht="12.75">
      <c r="A39" s="182" t="s">
        <v>84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/>
      <c r="K39" s="13"/>
    </row>
    <row r="40" spans="1:11" ht="12.75">
      <c r="A40" s="182" t="s">
        <v>192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>
        <v>3013801</v>
      </c>
      <c r="K40" s="13">
        <v>1672662</v>
      </c>
    </row>
    <row r="41" spans="1:11" ht="12.75">
      <c r="A41" s="198" t="s">
        <v>248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312826136</v>
      </c>
      <c r="K41" s="12">
        <f>K42+K50+K57+K65</f>
        <v>314155514</v>
      </c>
    </row>
    <row r="42" spans="1:11" ht="12.75">
      <c r="A42" s="182" t="s">
        <v>103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60645368</v>
      </c>
      <c r="K42" s="12">
        <f>SUM(K43:K49)</f>
        <v>52581976</v>
      </c>
    </row>
    <row r="43" spans="1:11" ht="12.75">
      <c r="A43" s="182" t="s">
        <v>123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>
        <v>31685160</v>
      </c>
      <c r="K43" s="13">
        <v>27179919</v>
      </c>
    </row>
    <row r="44" spans="1:11" ht="12.75">
      <c r="A44" s="182" t="s">
        <v>124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>
        <v>655183</v>
      </c>
      <c r="K44" s="13">
        <v>724465</v>
      </c>
    </row>
    <row r="45" spans="1:11" ht="12.75">
      <c r="A45" s="182" t="s">
        <v>88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>
        <v>25984368</v>
      </c>
      <c r="K45" s="13">
        <v>22795951</v>
      </c>
    </row>
    <row r="46" spans="1:11" ht="12.75">
      <c r="A46" s="182" t="s">
        <v>89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>
        <v>2320657</v>
      </c>
      <c r="K46" s="13">
        <v>1881641</v>
      </c>
    </row>
    <row r="47" spans="1:11" ht="12.75">
      <c r="A47" s="182" t="s">
        <v>90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/>
      <c r="K47" s="13"/>
    </row>
    <row r="48" spans="1:11" ht="12.75">
      <c r="A48" s="182" t="s">
        <v>91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/>
      <c r="K48" s="13"/>
    </row>
    <row r="49" spans="1:11" ht="12.75">
      <c r="A49" s="182" t="s">
        <v>92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/>
      <c r="K49" s="13"/>
    </row>
    <row r="50" spans="1:11" ht="12.75">
      <c r="A50" s="182" t="s">
        <v>104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180809411</v>
      </c>
      <c r="K50" s="12">
        <f>SUM(K51:K56)</f>
        <v>177382544</v>
      </c>
    </row>
    <row r="51" spans="1:11" ht="12.75">
      <c r="A51" s="182" t="s">
        <v>208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22616996</v>
      </c>
      <c r="K51" s="13">
        <v>20721995</v>
      </c>
    </row>
    <row r="52" spans="1:11" ht="12.75">
      <c r="A52" s="182" t="s">
        <v>209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141204847</v>
      </c>
      <c r="K52" s="13">
        <v>150937549</v>
      </c>
    </row>
    <row r="53" spans="1:11" ht="12.75">
      <c r="A53" s="182" t="s">
        <v>210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/>
      <c r="K53" s="13"/>
    </row>
    <row r="54" spans="1:11" ht="12.75">
      <c r="A54" s="182" t="s">
        <v>211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>
        <v>159148</v>
      </c>
      <c r="K54" s="13">
        <v>196473</v>
      </c>
    </row>
    <row r="55" spans="1:11" ht="12.75">
      <c r="A55" s="182" t="s">
        <v>10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12164513</v>
      </c>
      <c r="K55" s="13">
        <v>199096</v>
      </c>
    </row>
    <row r="56" spans="1:11" ht="12.75">
      <c r="A56" s="182" t="s">
        <v>11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4663907</v>
      </c>
      <c r="K56" s="13">
        <v>5327431</v>
      </c>
    </row>
    <row r="57" spans="1:11" ht="12.75">
      <c r="A57" s="182" t="s">
        <v>105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f>SUM(J58:J64)</f>
        <v>66756669</v>
      </c>
      <c r="K57" s="12">
        <f>SUM(K58:K64)</f>
        <v>74363574</v>
      </c>
    </row>
    <row r="58" spans="1:11" ht="12.75">
      <c r="A58" s="182" t="s">
        <v>78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/>
      <c r="K58" s="13"/>
    </row>
    <row r="59" spans="1:11" ht="12.75">
      <c r="A59" s="182" t="s">
        <v>79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>
        <v>3012419</v>
      </c>
      <c r="K59" s="13">
        <v>3184041</v>
      </c>
    </row>
    <row r="60" spans="1:11" ht="12.75">
      <c r="A60" s="182" t="s">
        <v>250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/>
      <c r="K60" s="13"/>
    </row>
    <row r="61" spans="1:11" ht="12.75">
      <c r="A61" s="182" t="s">
        <v>85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/>
      <c r="K61" s="13"/>
    </row>
    <row r="62" spans="1:11" ht="12.75">
      <c r="A62" s="182" t="s">
        <v>86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>
        <v>157500</v>
      </c>
      <c r="K62" s="13">
        <v>0</v>
      </c>
    </row>
    <row r="63" spans="1:11" ht="12.75">
      <c r="A63" s="182" t="s">
        <v>87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52349320</v>
      </c>
      <c r="K63" s="13">
        <v>53891741</v>
      </c>
    </row>
    <row r="64" spans="1:11" ht="12.75">
      <c r="A64" s="182" t="s">
        <v>46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>
        <v>11237430</v>
      </c>
      <c r="K64" s="13">
        <v>17287792</v>
      </c>
    </row>
    <row r="65" spans="1:11" ht="12.75">
      <c r="A65" s="182" t="s">
        <v>215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4614688</v>
      </c>
      <c r="K65" s="13">
        <v>9827420</v>
      </c>
    </row>
    <row r="66" spans="1:11" ht="12.75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404393</v>
      </c>
      <c r="K66" s="13">
        <v>541912</v>
      </c>
    </row>
    <row r="67" spans="1:11" ht="12.75">
      <c r="A67" s="198" t="s">
        <v>249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598686173</v>
      </c>
      <c r="K67" s="12">
        <f>K8+K9+K41+K66</f>
        <v>603074005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/>
      <c r="K68" s="14"/>
    </row>
    <row r="69" spans="1:11" ht="12.75">
      <c r="A69" s="207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95" t="s">
        <v>199</v>
      </c>
      <c r="B70" s="196"/>
      <c r="C70" s="196"/>
      <c r="D70" s="196"/>
      <c r="E70" s="196"/>
      <c r="F70" s="196"/>
      <c r="G70" s="196"/>
      <c r="H70" s="197"/>
      <c r="I70" s="6">
        <v>62</v>
      </c>
      <c r="J70" s="20">
        <f>J71+J72+J73+J79+J80+J83+J86</f>
        <v>335993290</v>
      </c>
      <c r="K70" s="20">
        <f>K71+K72+K73+K79+K80+K83+K86</f>
        <v>351623135</v>
      </c>
    </row>
    <row r="71" spans="1:11" ht="12.75">
      <c r="A71" s="182" t="s">
        <v>147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197569200</v>
      </c>
      <c r="K71" s="13">
        <v>197569200</v>
      </c>
    </row>
    <row r="72" spans="1:11" ht="12.75">
      <c r="A72" s="182" t="s">
        <v>148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215962</v>
      </c>
      <c r="K72" s="13">
        <v>215962</v>
      </c>
    </row>
    <row r="73" spans="1:11" ht="12.75">
      <c r="A73" s="182" t="s">
        <v>149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143628113</v>
      </c>
      <c r="K73" s="12">
        <f>K74+K75-K76+K77+K78</f>
        <v>150263331</v>
      </c>
    </row>
    <row r="74" spans="1:11" ht="12.75">
      <c r="A74" s="182" t="s">
        <v>150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6982412</v>
      </c>
      <c r="K74" s="13">
        <v>7314173</v>
      </c>
    </row>
    <row r="75" spans="1:11" ht="12.75">
      <c r="A75" s="182" t="s">
        <v>151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545380</v>
      </c>
      <c r="K75" s="13">
        <v>545380</v>
      </c>
    </row>
    <row r="76" spans="1:11" ht="12.75">
      <c r="A76" s="182" t="s">
        <v>139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>
        <v>545380</v>
      </c>
      <c r="K76" s="13">
        <v>545380</v>
      </c>
    </row>
    <row r="77" spans="1:11" ht="12.75">
      <c r="A77" s="182" t="s">
        <v>140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/>
      <c r="K77" s="13"/>
    </row>
    <row r="78" spans="1:11" ht="12.75">
      <c r="A78" s="182" t="s">
        <v>141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>
        <v>136645701</v>
      </c>
      <c r="K78" s="13">
        <v>142949158</v>
      </c>
    </row>
    <row r="79" spans="1:11" ht="12.75">
      <c r="A79" s="182" t="s">
        <v>142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>
        <f>-12055203</f>
        <v>-12055203</v>
      </c>
      <c r="K79" s="13">
        <v>-6690649</v>
      </c>
    </row>
    <row r="80" spans="1:11" ht="12.75">
      <c r="A80" s="182" t="s">
        <v>246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/>
      <c r="K81" s="13"/>
    </row>
    <row r="82" spans="1:11" ht="12.75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/>
      <c r="K82" s="13"/>
    </row>
    <row r="83" spans="1:11" ht="12.75">
      <c r="A83" s="182" t="s">
        <v>247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6635218</v>
      </c>
      <c r="K83" s="12">
        <f>K84-K85</f>
        <v>10265291</v>
      </c>
    </row>
    <row r="84" spans="1:11" ht="12.75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6635218</v>
      </c>
      <c r="K84" s="13">
        <v>10265291</v>
      </c>
    </row>
    <row r="85" spans="1:11" ht="12.75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/>
      <c r="K85" s="13"/>
    </row>
    <row r="86" spans="1:11" ht="12.75">
      <c r="A86" s="182" t="s">
        <v>179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/>
      <c r="K86" s="13"/>
    </row>
    <row r="87" spans="1:11" ht="12.75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2" t="s">
        <v>135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/>
      <c r="K88" s="13"/>
    </row>
    <row r="89" spans="1:11" ht="12.75">
      <c r="A89" s="182" t="s">
        <v>136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/>
      <c r="K89" s="13"/>
    </row>
    <row r="90" spans="1:11" ht="12.75">
      <c r="A90" s="182" t="s">
        <v>137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/>
      <c r="K90" s="13"/>
    </row>
    <row r="91" spans="1:11" ht="12.75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81902664</v>
      </c>
      <c r="K91" s="12">
        <f>SUM(K92:K100)</f>
        <v>74629065</v>
      </c>
    </row>
    <row r="92" spans="1:11" ht="12.75">
      <c r="A92" s="182" t="s">
        <v>138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/>
      <c r="K92" s="13"/>
    </row>
    <row r="93" spans="1:11" ht="12.75">
      <c r="A93" s="182" t="s">
        <v>251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/>
      <c r="K93" s="13"/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81902664</v>
      </c>
      <c r="K94" s="13">
        <v>74629065</v>
      </c>
    </row>
    <row r="95" spans="1:11" ht="12.75">
      <c r="A95" s="182" t="s">
        <v>252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/>
      <c r="K95" s="13"/>
    </row>
    <row r="96" spans="1:11" ht="12.75">
      <c r="A96" s="182" t="s">
        <v>253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/>
      <c r="K96" s="13"/>
    </row>
    <row r="97" spans="1:11" ht="12.75">
      <c r="A97" s="182" t="s">
        <v>254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/>
      <c r="K97" s="13"/>
    </row>
    <row r="98" spans="1:11" ht="12.75">
      <c r="A98" s="182" t="s">
        <v>96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/>
      <c r="K98" s="13"/>
    </row>
    <row r="99" spans="1:11" ht="12.75">
      <c r="A99" s="182" t="s">
        <v>94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/>
      <c r="K99" s="13"/>
    </row>
    <row r="100" spans="1:11" ht="12.75">
      <c r="A100" s="182" t="s">
        <v>95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/>
      <c r="K100" s="13"/>
    </row>
    <row r="101" spans="1:11" ht="12.75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180790219</v>
      </c>
      <c r="K101" s="12">
        <f>SUM(K102:K113)</f>
        <v>176064361</v>
      </c>
    </row>
    <row r="102" spans="1:11" ht="12.75">
      <c r="A102" s="182" t="s">
        <v>138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>
        <v>3998</v>
      </c>
      <c r="K102" s="13">
        <v>3880</v>
      </c>
    </row>
    <row r="103" spans="1:11" ht="12.75">
      <c r="A103" s="182" t="s">
        <v>251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9201355</v>
      </c>
      <c r="K103" s="13">
        <v>9174355</v>
      </c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44617409</v>
      </c>
      <c r="K104" s="13">
        <v>54485955</v>
      </c>
    </row>
    <row r="105" spans="1:11" ht="12.75">
      <c r="A105" s="182" t="s">
        <v>252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>
        <v>173583</v>
      </c>
      <c r="K105" s="13">
        <v>91756</v>
      </c>
    </row>
    <row r="106" spans="1:11" ht="12.75">
      <c r="A106" s="182" t="s">
        <v>253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119263321</v>
      </c>
      <c r="K106" s="13">
        <v>103160619</v>
      </c>
    </row>
    <row r="107" spans="1:11" ht="12.75">
      <c r="A107" s="182" t="s">
        <v>254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/>
      <c r="K107" s="13"/>
    </row>
    <row r="108" spans="1:11" ht="12.75">
      <c r="A108" s="182" t="s">
        <v>96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/>
      <c r="K108" s="13"/>
    </row>
    <row r="109" spans="1:11" ht="12.75">
      <c r="A109" s="182" t="s">
        <v>97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4028149</v>
      </c>
      <c r="K109" s="13">
        <v>5612480</v>
      </c>
    </row>
    <row r="110" spans="1:11" ht="12.75">
      <c r="A110" s="182" t="s">
        <v>98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2079318</v>
      </c>
      <c r="K110" s="13">
        <v>2145992</v>
      </c>
    </row>
    <row r="111" spans="1:11" ht="12.75">
      <c r="A111" s="182" t="s">
        <v>101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>
        <v>34946</v>
      </c>
      <c r="K111" s="13">
        <v>0</v>
      </c>
    </row>
    <row r="112" spans="1:11" ht="12.75">
      <c r="A112" s="182" t="s">
        <v>99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/>
      <c r="K112" s="13"/>
    </row>
    <row r="113" spans="1:11" ht="12.75">
      <c r="A113" s="182" t="s">
        <v>100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1388140</v>
      </c>
      <c r="K113" s="13">
        <v>1389324</v>
      </c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0</v>
      </c>
      <c r="K114" s="13">
        <v>757444</v>
      </c>
    </row>
    <row r="115" spans="1:11" ht="12.75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598686173</v>
      </c>
      <c r="K115" s="12">
        <f>K70+K87+K91+K101+K114</f>
        <v>603074005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/>
      <c r="K116" s="14"/>
    </row>
    <row r="117" spans="1:11" ht="12.75">
      <c r="A117" s="207" t="s">
        <v>289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95" t="s">
        <v>193</v>
      </c>
      <c r="B118" s="196"/>
      <c r="C118" s="196"/>
      <c r="D118" s="196"/>
      <c r="E118" s="196"/>
      <c r="F118" s="196"/>
      <c r="G118" s="196"/>
      <c r="H118" s="196"/>
      <c r="I118" s="218"/>
      <c r="J118" s="218"/>
      <c r="K118" s="219"/>
    </row>
    <row r="119" spans="1:11" ht="12.75">
      <c r="A119" s="182" t="s">
        <v>8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/>
      <c r="K119" s="13"/>
    </row>
    <row r="120" spans="1:11" ht="12.75">
      <c r="A120" s="220" t="s">
        <v>9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110" zoomScaleSheetLayoutView="110" zoomScalePageLayoutView="0" workbookViewId="0" topLeftCell="A1">
      <selection activeCell="K71" sqref="A1:K71"/>
    </sheetView>
  </sheetViews>
  <sheetFormatPr defaultColWidth="9.140625" defaultRowHeight="12.75"/>
  <cols>
    <col min="8" max="8" width="8.140625" style="0" customWidth="1"/>
    <col min="10" max="11" width="9.8515625" style="0" bestFit="1" customWidth="1"/>
  </cols>
  <sheetData>
    <row r="1" spans="1:11" ht="12.75">
      <c r="A1" s="175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345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344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6" t="s">
        <v>61</v>
      </c>
      <c r="B5" s="226"/>
      <c r="C5" s="226"/>
      <c r="D5" s="226"/>
      <c r="E5" s="226"/>
      <c r="F5" s="226"/>
      <c r="G5" s="226"/>
      <c r="H5" s="226"/>
      <c r="I5" s="77" t="s">
        <v>290</v>
      </c>
      <c r="J5" s="79" t="s">
        <v>156</v>
      </c>
      <c r="K5" s="79" t="s">
        <v>157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5" t="s">
        <v>26</v>
      </c>
      <c r="B7" s="196"/>
      <c r="C7" s="196"/>
      <c r="D7" s="196"/>
      <c r="E7" s="196"/>
      <c r="F7" s="196"/>
      <c r="G7" s="196"/>
      <c r="H7" s="197"/>
      <c r="I7" s="6">
        <v>111</v>
      </c>
      <c r="J7" s="20">
        <f>SUM(J8:J9)</f>
        <v>630561879</v>
      </c>
      <c r="K7" s="20">
        <f>SUM(K8:K9)</f>
        <v>672835906</v>
      </c>
    </row>
    <row r="8" spans="1:11" ht="12.75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621225902</v>
      </c>
      <c r="K8" s="13">
        <v>666076543</v>
      </c>
    </row>
    <row r="9" spans="1:11" ht="12.75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9335977</v>
      </c>
      <c r="K9" s="13">
        <v>6759363</v>
      </c>
    </row>
    <row r="10" spans="1:11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600674152</v>
      </c>
      <c r="K10" s="12">
        <f>K11+K12+K16+K20+K21+K22+K25+K26</f>
        <v>649158279</v>
      </c>
    </row>
    <row r="11" spans="1:11" ht="12.75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419355</v>
      </c>
      <c r="K11" s="13">
        <v>3086768</v>
      </c>
    </row>
    <row r="12" spans="1:11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490208827</v>
      </c>
      <c r="K12" s="12">
        <f>SUM(K13:K15)</f>
        <v>529257064</v>
      </c>
    </row>
    <row r="13" spans="1:11" ht="12.75">
      <c r="A13" s="182" t="s">
        <v>152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346322487</v>
      </c>
      <c r="K13" s="13">
        <v>356308322</v>
      </c>
    </row>
    <row r="14" spans="1:11" ht="12.75">
      <c r="A14" s="182" t="s">
        <v>153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7405433</v>
      </c>
      <c r="K14" s="13">
        <v>7867109</v>
      </c>
    </row>
    <row r="15" spans="1:11" ht="12.75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136480907</v>
      </c>
      <c r="K15" s="13">
        <v>165081633</v>
      </c>
    </row>
    <row r="16" spans="1:11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66955302</v>
      </c>
      <c r="K16" s="12">
        <f>SUM(K17:K19)</f>
        <v>68734645</v>
      </c>
    </row>
    <row r="17" spans="1:11" ht="12.75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42965721</v>
      </c>
      <c r="K17" s="13">
        <v>44154183</v>
      </c>
    </row>
    <row r="18" spans="1:11" ht="12.75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14729198</v>
      </c>
      <c r="K18" s="13">
        <v>15383483</v>
      </c>
    </row>
    <row r="19" spans="1:11" ht="12.75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9260383</v>
      </c>
      <c r="K19" s="13">
        <v>9196979</v>
      </c>
    </row>
    <row r="20" spans="1:11" ht="12.75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13770008</v>
      </c>
      <c r="K20" s="13">
        <v>17658590</v>
      </c>
    </row>
    <row r="21" spans="1:11" ht="12.75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23986753</v>
      </c>
      <c r="K21" s="13">
        <v>26284288</v>
      </c>
    </row>
    <row r="22" spans="1:11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1843282</v>
      </c>
      <c r="K22" s="12">
        <f>SUM(K23:K24)</f>
        <v>3824590</v>
      </c>
    </row>
    <row r="23" spans="1:11" ht="12.75">
      <c r="A23" s="182" t="s">
        <v>143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>
        <v>0</v>
      </c>
      <c r="K23" s="13">
        <v>0</v>
      </c>
    </row>
    <row r="24" spans="1:11" ht="12.75">
      <c r="A24" s="182" t="s">
        <v>144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>
        <v>1843282</v>
      </c>
      <c r="K24" s="13">
        <v>3824590</v>
      </c>
    </row>
    <row r="25" spans="1:11" ht="12.75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0</v>
      </c>
      <c r="K25" s="13">
        <v>0</v>
      </c>
    </row>
    <row r="26" spans="1:11" ht="12.75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3490625</v>
      </c>
      <c r="K26" s="13">
        <v>312334</v>
      </c>
    </row>
    <row r="27" spans="1:11" ht="12.75">
      <c r="A27" s="198" t="s">
        <v>221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12108692</v>
      </c>
      <c r="K27" s="12">
        <f>SUM(K28:K32)</f>
        <v>8665245</v>
      </c>
    </row>
    <row r="28" spans="1:11" ht="12.75">
      <c r="A28" s="198" t="s">
        <v>235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>
        <v>306493</v>
      </c>
      <c r="K28" s="13">
        <v>0</v>
      </c>
    </row>
    <row r="29" spans="1:11" ht="12.75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11518223</v>
      </c>
      <c r="K29" s="13">
        <v>8665245</v>
      </c>
    </row>
    <row r="30" spans="1:11" ht="12.75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>
        <v>0</v>
      </c>
      <c r="K30" s="13">
        <v>0</v>
      </c>
    </row>
    <row r="31" spans="1:11" ht="12.75">
      <c r="A31" s="198" t="s">
        <v>231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>
        <v>0</v>
      </c>
      <c r="K31" s="13">
        <v>0</v>
      </c>
    </row>
    <row r="32" spans="1:11" ht="12.75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>
        <v>283976</v>
      </c>
      <c r="K32" s="13">
        <v>0</v>
      </c>
    </row>
    <row r="33" spans="1:11" ht="12.75">
      <c r="A33" s="198" t="s">
        <v>222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34056974</v>
      </c>
      <c r="K33" s="12">
        <f>SUM(K34:K37)</f>
        <v>20889902</v>
      </c>
    </row>
    <row r="34" spans="1:11" ht="12.75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>
        <v>0</v>
      </c>
      <c r="K34" s="13">
        <v>0</v>
      </c>
    </row>
    <row r="35" spans="1:11" ht="12.75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16512480</v>
      </c>
      <c r="K35" s="13">
        <v>13323661</v>
      </c>
    </row>
    <row r="36" spans="1:11" ht="12.75">
      <c r="A36" s="198" t="s">
        <v>232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>
        <v>0</v>
      </c>
      <c r="K36" s="13">
        <v>0</v>
      </c>
    </row>
    <row r="37" spans="1:11" ht="12.75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>
        <v>17544494</v>
      </c>
      <c r="K37" s="13">
        <v>7566241</v>
      </c>
    </row>
    <row r="38" spans="1:11" ht="12.75">
      <c r="A38" s="198" t="s">
        <v>203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/>
      <c r="K38" s="13"/>
    </row>
    <row r="39" spans="1:11" ht="12.75">
      <c r="A39" s="198" t="s">
        <v>204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/>
      <c r="K39" s="13"/>
    </row>
    <row r="40" spans="1:11" ht="12.75">
      <c r="A40" s="198" t="s">
        <v>233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/>
      <c r="K40" s="13"/>
    </row>
    <row r="41" spans="1:11" ht="12.75">
      <c r="A41" s="198" t="s">
        <v>234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/>
      <c r="K41" s="13"/>
    </row>
    <row r="42" spans="1:11" ht="12.75">
      <c r="A42" s="198" t="s">
        <v>223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642670571</v>
      </c>
      <c r="K42" s="12">
        <f>K7+K27+K38+K40</f>
        <v>681501151</v>
      </c>
    </row>
    <row r="43" spans="1:11" ht="12.75">
      <c r="A43" s="198" t="s">
        <v>224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634731126</v>
      </c>
      <c r="K43" s="12">
        <f>K10+K33+K39+K41</f>
        <v>670048181</v>
      </c>
    </row>
    <row r="44" spans="1:11" ht="12.75">
      <c r="A44" s="198" t="s">
        <v>244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7939445</v>
      </c>
      <c r="K44" s="12">
        <f>K42-K43</f>
        <v>11452970</v>
      </c>
    </row>
    <row r="45" spans="1:11" ht="12.75">
      <c r="A45" s="201" t="s">
        <v>226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7939445</v>
      </c>
      <c r="K45" s="12">
        <f>IF(K42&gt;K43,K42-K43,0)</f>
        <v>11452970</v>
      </c>
    </row>
    <row r="46" spans="1:11" ht="12.75">
      <c r="A46" s="201" t="s">
        <v>227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8" t="s">
        <v>225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1304227</v>
      </c>
      <c r="K47" s="13">
        <v>1187679</v>
      </c>
    </row>
    <row r="48" spans="1:11" ht="12.75">
      <c r="A48" s="198" t="s">
        <v>245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6635218</v>
      </c>
      <c r="K48" s="12">
        <f>K44-K47</f>
        <v>10265291</v>
      </c>
    </row>
    <row r="49" spans="1:11" ht="12.75">
      <c r="A49" s="201" t="s">
        <v>200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6635218</v>
      </c>
      <c r="K49" s="12">
        <f>IF(K48&gt;0,K48,0)</f>
        <v>10265291</v>
      </c>
    </row>
    <row r="50" spans="1:11" ht="12.75">
      <c r="A50" s="227" t="s">
        <v>228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7" t="s">
        <v>120</v>
      </c>
      <c r="B51" s="215"/>
      <c r="C51" s="215"/>
      <c r="D51" s="215"/>
      <c r="E51" s="215"/>
      <c r="F51" s="215"/>
      <c r="G51" s="215"/>
      <c r="H51" s="215"/>
      <c r="I51" s="230"/>
      <c r="J51" s="230"/>
      <c r="K51" s="231"/>
    </row>
    <row r="52" spans="1:11" ht="12.75">
      <c r="A52" s="195" t="s">
        <v>194</v>
      </c>
      <c r="B52" s="196"/>
      <c r="C52" s="196"/>
      <c r="D52" s="196"/>
      <c r="E52" s="196"/>
      <c r="F52" s="196"/>
      <c r="G52" s="196"/>
      <c r="H52" s="196"/>
      <c r="I52" s="218"/>
      <c r="J52" s="218"/>
      <c r="K52" s="219"/>
    </row>
    <row r="53" spans="1:11" ht="12.75">
      <c r="A53" s="232" t="s">
        <v>242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/>
      <c r="K53" s="13"/>
    </row>
    <row r="54" spans="1:11" ht="12.75">
      <c r="A54" s="232" t="s">
        <v>243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/>
      <c r="K54" s="14"/>
    </row>
    <row r="55" spans="1:11" ht="12.75">
      <c r="A55" s="207" t="s">
        <v>197</v>
      </c>
      <c r="B55" s="215"/>
      <c r="C55" s="215"/>
      <c r="D55" s="215"/>
      <c r="E55" s="215"/>
      <c r="F55" s="215"/>
      <c r="G55" s="215"/>
      <c r="H55" s="215"/>
      <c r="I55" s="230"/>
      <c r="J55" s="230"/>
      <c r="K55" s="231"/>
    </row>
    <row r="56" spans="1:11" ht="12.75">
      <c r="A56" s="195" t="s">
        <v>212</v>
      </c>
      <c r="B56" s="196"/>
      <c r="C56" s="196"/>
      <c r="D56" s="196"/>
      <c r="E56" s="196"/>
      <c r="F56" s="196"/>
      <c r="G56" s="196"/>
      <c r="H56" s="197"/>
      <c r="I56" s="21">
        <v>157</v>
      </c>
      <c r="J56" s="11">
        <v>6635218</v>
      </c>
      <c r="K56" s="11">
        <v>10265291</v>
      </c>
    </row>
    <row r="57" spans="1:11" ht="12.75">
      <c r="A57" s="198" t="s">
        <v>229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17757173</v>
      </c>
      <c r="K57" s="12">
        <f>SUM(K58:K64)</f>
        <v>6705693</v>
      </c>
    </row>
    <row r="58" spans="1:11" ht="12.75">
      <c r="A58" s="198" t="s">
        <v>236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>
        <v>0</v>
      </c>
      <c r="K58" s="13">
        <v>0</v>
      </c>
    </row>
    <row r="59" spans="1:11" ht="12.75">
      <c r="A59" s="198" t="s">
        <v>237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>
        <v>0</v>
      </c>
      <c r="K59" s="13">
        <v>0</v>
      </c>
    </row>
    <row r="60" spans="1:11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>
        <v>17757173</v>
      </c>
      <c r="K60" s="13">
        <v>6705693</v>
      </c>
    </row>
    <row r="61" spans="1:11" ht="12.75">
      <c r="A61" s="198" t="s">
        <v>238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>
        <v>0</v>
      </c>
      <c r="K61" s="13">
        <v>0</v>
      </c>
    </row>
    <row r="62" spans="1:11" ht="12.75">
      <c r="A62" s="198" t="s">
        <v>239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>
        <v>0</v>
      </c>
      <c r="K62" s="13">
        <v>0</v>
      </c>
    </row>
    <row r="63" spans="1:11" ht="12.75">
      <c r="A63" s="198" t="s">
        <v>240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>
        <v>0</v>
      </c>
      <c r="K63" s="13">
        <v>0</v>
      </c>
    </row>
    <row r="64" spans="1:11" ht="12.75">
      <c r="A64" s="198" t="s">
        <v>241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>
        <v>0</v>
      </c>
      <c r="K64" s="13">
        <v>0</v>
      </c>
    </row>
    <row r="65" spans="1:11" ht="12.75">
      <c r="A65" s="198" t="s">
        <v>230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>
        <v>3551435</v>
      </c>
      <c r="K65" s="13">
        <v>1341139</v>
      </c>
    </row>
    <row r="66" spans="1:11" ht="12.75">
      <c r="A66" s="198" t="s">
        <v>201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14205738</v>
      </c>
      <c r="K66" s="12">
        <f>K57-K65</f>
        <v>5364554</v>
      </c>
    </row>
    <row r="67" spans="1:11" ht="12.75">
      <c r="A67" s="198" t="s">
        <v>202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20840956</v>
      </c>
      <c r="K67" s="18">
        <f>K56+K66</f>
        <v>15629845</v>
      </c>
    </row>
    <row r="68" spans="1:11" ht="12.75">
      <c r="A68" s="207" t="s">
        <v>196</v>
      </c>
      <c r="B68" s="215"/>
      <c r="C68" s="215"/>
      <c r="D68" s="215"/>
      <c r="E68" s="215"/>
      <c r="F68" s="215"/>
      <c r="G68" s="215"/>
      <c r="H68" s="215"/>
      <c r="I68" s="230"/>
      <c r="J68" s="230"/>
      <c r="K68" s="231"/>
    </row>
    <row r="69" spans="1:11" ht="12.75">
      <c r="A69" s="195" t="s">
        <v>195</v>
      </c>
      <c r="B69" s="196"/>
      <c r="C69" s="196"/>
      <c r="D69" s="196"/>
      <c r="E69" s="196"/>
      <c r="F69" s="196"/>
      <c r="G69" s="196"/>
      <c r="H69" s="196"/>
      <c r="I69" s="218"/>
      <c r="J69" s="218"/>
      <c r="K69" s="219"/>
    </row>
    <row r="70" spans="1:11" ht="12.75">
      <c r="A70" s="232" t="s">
        <v>242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/>
      <c r="K70" s="13"/>
    </row>
    <row r="71" spans="1:11" ht="12.75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 horizontalCentered="1"/>
  <pageMargins left="0.33" right="0.4" top="0.76" bottom="0.67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110" zoomScaleSheetLayoutView="110" zoomScalePageLayoutView="0" workbookViewId="0" topLeftCell="A14">
      <selection activeCell="A1" sqref="A1:K53"/>
    </sheetView>
  </sheetViews>
  <sheetFormatPr defaultColWidth="9.140625" defaultRowHeight="12.75"/>
  <cols>
    <col min="8" max="8" width="7.28125" style="0" customWidth="1"/>
    <col min="10" max="10" width="10.421875" style="0" customWidth="1"/>
    <col min="11" max="11" width="9.57421875" style="0" customWidth="1"/>
  </cols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177"/>
    </row>
    <row r="2" spans="1:11" ht="12.75">
      <c r="A2" s="242" t="s">
        <v>345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4" t="s">
        <v>344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8">
        <v>6635218</v>
      </c>
      <c r="K8" s="13">
        <v>10265291</v>
      </c>
    </row>
    <row r="9" spans="1:11" ht="12.75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8">
        <v>13770008</v>
      </c>
      <c r="K9" s="13">
        <v>17658590</v>
      </c>
    </row>
    <row r="10" spans="1:11" ht="12.75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8">
        <v>0</v>
      </c>
      <c r="K10" s="13">
        <v>0</v>
      </c>
    </row>
    <row r="11" spans="1:11" ht="12.75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8">
        <v>0</v>
      </c>
      <c r="K11" s="13">
        <v>3093232</v>
      </c>
    </row>
    <row r="12" spans="1:11" ht="12.75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8">
        <v>0</v>
      </c>
      <c r="K12" s="13">
        <v>8063392</v>
      </c>
    </row>
    <row r="13" spans="1:11" ht="12.75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8">
        <v>3551434</v>
      </c>
      <c r="K13" s="13">
        <v>70920665</v>
      </c>
    </row>
    <row r="14" spans="1:11" ht="12.75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23956660</v>
      </c>
      <c r="K14" s="12">
        <f>SUM(K8:K13)</f>
        <v>110001170</v>
      </c>
    </row>
    <row r="15" spans="1:11" ht="12.75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8">
        <v>4887825</v>
      </c>
      <c r="K15" s="13">
        <v>14567404</v>
      </c>
    </row>
    <row r="16" spans="1:11" ht="12.75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8">
        <v>26838216</v>
      </c>
      <c r="K16" s="13">
        <v>0</v>
      </c>
    </row>
    <row r="17" spans="1:11" ht="12.75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>
        <v>665910</v>
      </c>
      <c r="K17" s="13">
        <v>0</v>
      </c>
    </row>
    <row r="18" spans="1:11" ht="12.75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>
        <v>3123017</v>
      </c>
      <c r="K18" s="13">
        <v>76744961</v>
      </c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35514968</v>
      </c>
      <c r="K19" s="12">
        <f>SUM(K15:K18)</f>
        <v>91312365</v>
      </c>
    </row>
    <row r="20" spans="1:11" ht="12.75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0</v>
      </c>
      <c r="K20" s="12">
        <f>IF(K14&gt;K19,K14-K19,0)</f>
        <v>18688805</v>
      </c>
    </row>
    <row r="21" spans="1:11" ht="12.75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11558308</v>
      </c>
      <c r="K21" s="12">
        <f>IF(K19&gt;K14,K19-K14,0)</f>
        <v>0</v>
      </c>
    </row>
    <row r="22" spans="1:11" ht="12.75">
      <c r="A22" s="249" t="s">
        <v>165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182" t="s">
        <v>185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>
        <v>4549245</v>
      </c>
      <c r="K23" s="13">
        <v>45353</v>
      </c>
    </row>
    <row r="24" spans="1:11" ht="12.75">
      <c r="A24" s="182" t="s">
        <v>186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>
        <v>29121033</v>
      </c>
      <c r="K24" s="13">
        <v>9081839</v>
      </c>
    </row>
    <row r="25" spans="1:11" ht="12.75">
      <c r="A25" s="182" t="s">
        <v>187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>
        <v>6066089</v>
      </c>
      <c r="K25" s="13">
        <v>1840311</v>
      </c>
    </row>
    <row r="26" spans="1:11" ht="12.75">
      <c r="A26" s="182" t="s">
        <v>188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>
        <v>830829</v>
      </c>
      <c r="K26" s="13">
        <v>384449</v>
      </c>
    </row>
    <row r="27" spans="1:11" ht="12.75">
      <c r="A27" s="182" t="s">
        <v>189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>
        <v>35035561</v>
      </c>
      <c r="K27" s="13">
        <v>90001852</v>
      </c>
    </row>
    <row r="28" spans="1:11" ht="12.75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75602757</v>
      </c>
      <c r="K28" s="12">
        <f>SUM(K23:K27)</f>
        <v>101353804</v>
      </c>
    </row>
    <row r="29" spans="1:11" ht="12.75">
      <c r="A29" s="182" t="s">
        <v>121</v>
      </c>
      <c r="B29" s="183"/>
      <c r="C29" s="183"/>
      <c r="D29" s="183"/>
      <c r="E29" s="183"/>
      <c r="F29" s="183"/>
      <c r="G29" s="183"/>
      <c r="H29" s="183"/>
      <c r="I29" s="4">
        <v>21</v>
      </c>
      <c r="J29" s="8">
        <v>11895960</v>
      </c>
      <c r="K29" s="13">
        <v>18153038</v>
      </c>
    </row>
    <row r="30" spans="1:11" ht="12.75">
      <c r="A30" s="182" t="s">
        <v>122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>
        <v>35818855</v>
      </c>
      <c r="K30" s="13">
        <v>4485903</v>
      </c>
    </row>
    <row r="31" spans="1:11" ht="12.75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>
        <v>16483336</v>
      </c>
      <c r="K31" s="13">
        <v>94758883</v>
      </c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64198151</v>
      </c>
      <c r="K32" s="12">
        <f>SUM(K29:K31)</f>
        <v>117397824</v>
      </c>
    </row>
    <row r="33" spans="1:11" ht="12.75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11404606</v>
      </c>
      <c r="K33" s="12">
        <f>IF(K28&gt;K32,K28-K32,0)</f>
        <v>0</v>
      </c>
    </row>
    <row r="34" spans="1:11" ht="12.75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0</v>
      </c>
      <c r="K34" s="12">
        <f>IF(K32&gt;K28,K32-K28,0)</f>
        <v>16044020</v>
      </c>
    </row>
    <row r="35" spans="1:11" ht="12.75">
      <c r="A35" s="249" t="s">
        <v>166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182" t="s">
        <v>180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>
        <v>0</v>
      </c>
      <c r="K36" s="13">
        <v>0</v>
      </c>
    </row>
    <row r="37" spans="1:11" ht="12.75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>
        <v>423538217</v>
      </c>
      <c r="K37" s="13">
        <v>114250586</v>
      </c>
    </row>
    <row r="38" spans="1:11" ht="12.75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>
        <v>0</v>
      </c>
      <c r="K38" s="13">
        <v>0</v>
      </c>
    </row>
    <row r="39" spans="1:11" ht="12.75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423538217</v>
      </c>
      <c r="K39" s="12">
        <f>SUM(K36:K38)</f>
        <v>114250586</v>
      </c>
    </row>
    <row r="40" spans="1:11" ht="12.75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>
        <v>459318623</v>
      </c>
      <c r="K40" s="13">
        <v>109801151</v>
      </c>
    </row>
    <row r="41" spans="1:11" ht="12.75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>
        <v>0</v>
      </c>
      <c r="K41" s="13">
        <v>0</v>
      </c>
    </row>
    <row r="42" spans="1:11" ht="12.75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>
        <v>2093534</v>
      </c>
      <c r="K42" s="13">
        <v>1881488</v>
      </c>
    </row>
    <row r="43" spans="1:11" ht="12.75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>
        <v>0</v>
      </c>
      <c r="K43" s="13">
        <v>0</v>
      </c>
    </row>
    <row r="44" spans="1:11" ht="12.75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>
        <v>0</v>
      </c>
      <c r="K44" s="13">
        <v>0</v>
      </c>
    </row>
    <row r="45" spans="1:11" ht="12.75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461412157</v>
      </c>
      <c r="K45" s="12">
        <f>SUM(K40:K44)</f>
        <v>111682639</v>
      </c>
    </row>
    <row r="46" spans="1:11" ht="12.75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12">
        <f>IF(K39&gt;K45,K39-K45,0)</f>
        <v>2567947</v>
      </c>
    </row>
    <row r="47" spans="1:11" ht="12.75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37873940</v>
      </c>
      <c r="K47" s="12">
        <f>IF(K45&gt;K39,K45-K39,0)</f>
        <v>0</v>
      </c>
    </row>
    <row r="48" spans="1:11" ht="12.75">
      <c r="A48" s="182" t="s">
        <v>72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5212732</v>
      </c>
    </row>
    <row r="49" spans="1:11" ht="12.75">
      <c r="A49" s="182" t="s">
        <v>73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38027642</v>
      </c>
      <c r="K49" s="12">
        <f>IF(K21-K20+K34-K33+K47-K46&gt;0,K21-K20+K34-K33+K47-K46,0)</f>
        <v>0</v>
      </c>
    </row>
    <row r="50" spans="1:11" ht="12.75">
      <c r="A50" s="182" t="s">
        <v>167</v>
      </c>
      <c r="B50" s="183"/>
      <c r="C50" s="183"/>
      <c r="D50" s="183"/>
      <c r="E50" s="183"/>
      <c r="F50" s="183"/>
      <c r="G50" s="183"/>
      <c r="H50" s="183"/>
      <c r="I50" s="4">
        <v>41</v>
      </c>
      <c r="J50" s="8">
        <v>42642331</v>
      </c>
      <c r="K50" s="13">
        <v>4614688</v>
      </c>
    </row>
    <row r="51" spans="1:11" ht="12.75">
      <c r="A51" s="182" t="s">
        <v>182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>
        <v>11404605</v>
      </c>
      <c r="K51" s="13">
        <v>21256752</v>
      </c>
    </row>
    <row r="52" spans="1:11" ht="12.75">
      <c r="A52" s="182" t="s">
        <v>183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>
        <v>49432248</v>
      </c>
      <c r="K52" s="13">
        <v>16044020</v>
      </c>
    </row>
    <row r="53" spans="1:11" ht="12.75">
      <c r="A53" s="220" t="s">
        <v>184</v>
      </c>
      <c r="B53" s="221"/>
      <c r="C53" s="221"/>
      <c r="D53" s="221"/>
      <c r="E53" s="221"/>
      <c r="F53" s="221"/>
      <c r="G53" s="221"/>
      <c r="H53" s="221"/>
      <c r="I53" s="7">
        <v>44</v>
      </c>
      <c r="J53" s="10">
        <f>J50+J51-J52</f>
        <v>4614688</v>
      </c>
      <c r="K53" s="18">
        <f>K50+K51-K52</f>
        <v>9827420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44" right="0.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207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 ht="12.75">
      <c r="A9" s="182" t="s">
        <v>125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126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 ht="12.75">
      <c r="A11" s="182" t="s">
        <v>127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 ht="12.75">
      <c r="A12" s="182" t="s">
        <v>128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 ht="12.75">
      <c r="A13" s="198" t="s">
        <v>206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2" t="s">
        <v>129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 ht="12.75">
      <c r="A15" s="182" t="s">
        <v>130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 ht="12.75">
      <c r="A16" s="182" t="s">
        <v>131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 ht="12.75">
      <c r="A17" s="182" t="s">
        <v>132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133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 ht="12.75">
      <c r="A19" s="182" t="s">
        <v>134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182" t="s">
        <v>171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172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82" t="s">
        <v>173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166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182" t="s">
        <v>180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10" zoomScaleSheetLayoutView="110" zoomScalePageLayoutView="0" workbookViewId="0" topLeftCell="A1">
      <selection activeCell="A1" sqref="A1:K2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60" t="s">
        <v>292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7"/>
    </row>
    <row r="2" spans="1:12" ht="15.75">
      <c r="A2" s="95"/>
      <c r="B2" s="96"/>
      <c r="C2" s="274" t="s">
        <v>293</v>
      </c>
      <c r="D2" s="274"/>
      <c r="E2" s="100">
        <v>41275</v>
      </c>
      <c r="F2" s="99" t="s">
        <v>258</v>
      </c>
      <c r="G2" s="275">
        <v>41639</v>
      </c>
      <c r="H2" s="276"/>
      <c r="I2" s="96"/>
      <c r="J2" s="96"/>
      <c r="K2" s="96"/>
      <c r="L2" s="101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2" t="s">
        <v>316</v>
      </c>
      <c r="J3" s="103" t="s">
        <v>156</v>
      </c>
      <c r="K3" s="103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5">
        <v>2</v>
      </c>
      <c r="J4" s="104" t="s">
        <v>294</v>
      </c>
      <c r="K4" s="104" t="s">
        <v>295</v>
      </c>
    </row>
    <row r="5" spans="1:11" ht="12.75">
      <c r="A5" s="262" t="s">
        <v>296</v>
      </c>
      <c r="B5" s="263"/>
      <c r="C5" s="263"/>
      <c r="D5" s="263"/>
      <c r="E5" s="263"/>
      <c r="F5" s="263"/>
      <c r="G5" s="263"/>
      <c r="H5" s="263"/>
      <c r="I5" s="106">
        <v>1</v>
      </c>
      <c r="J5" s="107">
        <v>197569200</v>
      </c>
      <c r="K5" s="107">
        <v>197569200</v>
      </c>
    </row>
    <row r="6" spans="1:11" ht="12.75">
      <c r="A6" s="262" t="s">
        <v>297</v>
      </c>
      <c r="B6" s="263"/>
      <c r="C6" s="263"/>
      <c r="D6" s="263"/>
      <c r="E6" s="263"/>
      <c r="F6" s="263"/>
      <c r="G6" s="263"/>
      <c r="H6" s="263"/>
      <c r="I6" s="106">
        <v>2</v>
      </c>
      <c r="J6" s="108">
        <v>215962</v>
      </c>
      <c r="K6" s="108">
        <v>215962</v>
      </c>
    </row>
    <row r="7" spans="1:11" ht="12.75">
      <c r="A7" s="262" t="s">
        <v>298</v>
      </c>
      <c r="B7" s="263"/>
      <c r="C7" s="263"/>
      <c r="D7" s="263"/>
      <c r="E7" s="263"/>
      <c r="F7" s="263"/>
      <c r="G7" s="263"/>
      <c r="H7" s="263"/>
      <c r="I7" s="106">
        <v>3</v>
      </c>
      <c r="J7" s="108">
        <v>143628113</v>
      </c>
      <c r="K7" s="108">
        <v>150263331</v>
      </c>
    </row>
    <row r="8" spans="1:11" ht="12.75">
      <c r="A8" s="262" t="s">
        <v>299</v>
      </c>
      <c r="B8" s="263"/>
      <c r="C8" s="263"/>
      <c r="D8" s="263"/>
      <c r="E8" s="263"/>
      <c r="F8" s="263"/>
      <c r="G8" s="263"/>
      <c r="H8" s="263"/>
      <c r="I8" s="106">
        <v>4</v>
      </c>
      <c r="J8" s="108">
        <v>0</v>
      </c>
      <c r="K8" s="108">
        <v>0</v>
      </c>
    </row>
    <row r="9" spans="1:11" ht="12.75">
      <c r="A9" s="262" t="s">
        <v>300</v>
      </c>
      <c r="B9" s="263"/>
      <c r="C9" s="263"/>
      <c r="D9" s="263"/>
      <c r="E9" s="263"/>
      <c r="F9" s="263"/>
      <c r="G9" s="263"/>
      <c r="H9" s="263"/>
      <c r="I9" s="106">
        <v>5</v>
      </c>
      <c r="J9" s="108">
        <v>6635218</v>
      </c>
      <c r="K9" s="108">
        <v>10265291</v>
      </c>
    </row>
    <row r="10" spans="1:11" ht="12.75">
      <c r="A10" s="262" t="s">
        <v>301</v>
      </c>
      <c r="B10" s="263"/>
      <c r="C10" s="263"/>
      <c r="D10" s="263"/>
      <c r="E10" s="263"/>
      <c r="F10" s="263"/>
      <c r="G10" s="263"/>
      <c r="H10" s="263"/>
      <c r="I10" s="106">
        <v>6</v>
      </c>
      <c r="J10" s="108">
        <v>996491</v>
      </c>
      <c r="K10" s="108">
        <v>996491</v>
      </c>
    </row>
    <row r="11" spans="1:11" ht="12.75">
      <c r="A11" s="262" t="s">
        <v>302</v>
      </c>
      <c r="B11" s="263"/>
      <c r="C11" s="263"/>
      <c r="D11" s="263"/>
      <c r="E11" s="263"/>
      <c r="F11" s="263"/>
      <c r="G11" s="263"/>
      <c r="H11" s="263"/>
      <c r="I11" s="106">
        <v>7</v>
      </c>
      <c r="J11" s="108">
        <v>0</v>
      </c>
      <c r="K11" s="108">
        <v>0</v>
      </c>
    </row>
    <row r="12" spans="1:11" ht="12.75">
      <c r="A12" s="262" t="s">
        <v>303</v>
      </c>
      <c r="B12" s="263"/>
      <c r="C12" s="263"/>
      <c r="D12" s="263"/>
      <c r="E12" s="263"/>
      <c r="F12" s="263"/>
      <c r="G12" s="263"/>
      <c r="H12" s="263"/>
      <c r="I12" s="106">
        <v>8</v>
      </c>
      <c r="J12" s="108">
        <v>-13051694</v>
      </c>
      <c r="K12" s="108">
        <v>-7687140</v>
      </c>
    </row>
    <row r="13" spans="1:11" ht="12.75">
      <c r="A13" s="262" t="s">
        <v>304</v>
      </c>
      <c r="B13" s="263"/>
      <c r="C13" s="263"/>
      <c r="D13" s="263"/>
      <c r="E13" s="263"/>
      <c r="F13" s="263"/>
      <c r="G13" s="263"/>
      <c r="H13" s="263"/>
      <c r="I13" s="106">
        <v>9</v>
      </c>
      <c r="J13" s="108">
        <v>0</v>
      </c>
      <c r="K13" s="108">
        <v>0</v>
      </c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335993290</v>
      </c>
      <c r="K14" s="109">
        <f>SUM(K5:K13)</f>
        <v>351623135</v>
      </c>
    </row>
    <row r="15" spans="1:11" ht="12.75">
      <c r="A15" s="262" t="s">
        <v>306</v>
      </c>
      <c r="B15" s="263"/>
      <c r="C15" s="263"/>
      <c r="D15" s="263"/>
      <c r="E15" s="263"/>
      <c r="F15" s="263"/>
      <c r="G15" s="263"/>
      <c r="H15" s="263"/>
      <c r="I15" s="106">
        <v>11</v>
      </c>
      <c r="J15" s="108"/>
      <c r="K15" s="108"/>
    </row>
    <row r="16" spans="1:11" ht="12.75">
      <c r="A16" s="262" t="s">
        <v>307</v>
      </c>
      <c r="B16" s="263"/>
      <c r="C16" s="263"/>
      <c r="D16" s="263"/>
      <c r="E16" s="263"/>
      <c r="F16" s="263"/>
      <c r="G16" s="263"/>
      <c r="H16" s="263"/>
      <c r="I16" s="106">
        <v>12</v>
      </c>
      <c r="J16" s="108"/>
      <c r="K16" s="108"/>
    </row>
    <row r="17" spans="1:11" ht="12.75">
      <c r="A17" s="262" t="s">
        <v>308</v>
      </c>
      <c r="B17" s="263"/>
      <c r="C17" s="263"/>
      <c r="D17" s="263"/>
      <c r="E17" s="263"/>
      <c r="F17" s="263"/>
      <c r="G17" s="263"/>
      <c r="H17" s="263"/>
      <c r="I17" s="106">
        <v>13</v>
      </c>
      <c r="J17" s="108"/>
      <c r="K17" s="108"/>
    </row>
    <row r="18" spans="1:11" ht="12.75">
      <c r="A18" s="262" t="s">
        <v>309</v>
      </c>
      <c r="B18" s="263"/>
      <c r="C18" s="263"/>
      <c r="D18" s="263"/>
      <c r="E18" s="263"/>
      <c r="F18" s="263"/>
      <c r="G18" s="263"/>
      <c r="H18" s="263"/>
      <c r="I18" s="106">
        <v>14</v>
      </c>
      <c r="J18" s="108"/>
      <c r="K18" s="108"/>
    </row>
    <row r="19" spans="1:11" ht="12.75">
      <c r="A19" s="262" t="s">
        <v>310</v>
      </c>
      <c r="B19" s="263"/>
      <c r="C19" s="263"/>
      <c r="D19" s="263"/>
      <c r="E19" s="263"/>
      <c r="F19" s="263"/>
      <c r="G19" s="263"/>
      <c r="H19" s="263"/>
      <c r="I19" s="106">
        <v>15</v>
      </c>
      <c r="J19" s="108"/>
      <c r="K19" s="108"/>
    </row>
    <row r="20" spans="1:11" ht="12.75">
      <c r="A20" s="262" t="s">
        <v>311</v>
      </c>
      <c r="B20" s="263"/>
      <c r="C20" s="263"/>
      <c r="D20" s="263"/>
      <c r="E20" s="263"/>
      <c r="F20" s="263"/>
      <c r="G20" s="263"/>
      <c r="H20" s="263"/>
      <c r="I20" s="106">
        <v>16</v>
      </c>
      <c r="J20" s="108"/>
      <c r="K20" s="108"/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70" t="s">
        <v>313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/>
      <c r="K23" s="107"/>
    </row>
    <row r="24" spans="1:11" ht="23.25" customHeight="1">
      <c r="A24" s="272" t="s">
        <v>314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/>
    </row>
    <row r="25" spans="1:11" ht="30" customHeight="1">
      <c r="A25" s="258" t="s">
        <v>315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64" right="0.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2014-04-30T09:07:21Z</cp:lastPrinted>
  <dcterms:created xsi:type="dcterms:W3CDTF">2008-10-17T11:51:54Z</dcterms:created>
  <dcterms:modified xsi:type="dcterms:W3CDTF">2014-04-30T09:07:28Z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