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Titles" localSheetId="1">'Bilanca'!$1:$6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<sst xmlns="http://schemas.openxmlformats.org/spreadsheetml/2006/main" count="395" uniqueCount="343">
  <si>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</si>
  <si>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</si>
  <si>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</si>
  <si>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</si>
  <si>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</si>
  <si>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</si>
  <si>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</si>
  <si>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</si>
  <si>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</si>
  <si>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</si>
  <si>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</si>
  <si>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</si>
  <si>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</si>
  <si>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</si>
  <si>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</si>
  <si>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</si>
  <si>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</si>
  <si>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</si>
  <si>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</si>
  <si>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</si>
  <si>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</si>
  <si>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</si>
  <si>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</si>
  <si>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</si>
  <si>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</si>
  <si>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</si>
  <si>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</si>
  <si>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</si>
  <si>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</si>
  <si>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</si>
  <si>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</si>
  <si>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</si>
  <si>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</si>
  <si>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</si>
  <si>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</si>
  <si>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</si>
  <si>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</si>
  <si>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</si>
  <si>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</si>
  <si>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</si>
  <si>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</si>
  <si>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</si>
  <si>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</si>
  <si>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</si>
  <si>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</si>
  <si>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</si>
  <si>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</si>
  <si>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</si>
  <si>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</si>
  <si>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</si>
  <si>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</si>
  <si>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</si>
  <si>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</si>
  <si>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</si>
  <si>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</si>
  <si>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</si>
  <si>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</si>
  <si>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</si>
  <si>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</si>
  <si>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</si>
  <si>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</si>
  <si>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</si>
  <si>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</si>
  <si>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</si>
  <si>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</si>
  <si>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</si>
  <si>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</si>
  <si>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</si>
  <si>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</si>
  <si>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</si>
  <si>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</si>
  <si>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</si>
  <si>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</si>
  <si>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</si>
  <si>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</si>
  <si>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</si>
  <si>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</si>
  <si>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</si>
  <si>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</si>
  <si>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</si>
  <si>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</si>
  <si>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</si>
  <si>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</si>
  <si>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</si>
  <si>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</si>
  <si>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</si>
  <si>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</si>
  <si>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</si>
  <si>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</si>
  <si>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</si>
  <si>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</si>
  <si>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</si>
  <si>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</si>
  <si>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</si>
  <si>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</si>
  <si>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</si>
  <si>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</si>
  <si>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</si>
  <si>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</si>
  <si>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</si>
  <si>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</si>
  <si>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</si>
  <si>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</si>
  <si>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</si>
  <si>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</si>
  <si>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</si>
  <si>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</si>
  <si>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</si>
  <si>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</si>
  <si>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</si>
  <si>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</si>
  <si>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</si>
  <si>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</si>
  <si>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</si>
  <si>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</si>
  <si>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</si>
  <si>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</si>
  <si>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</si>
  <si>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</si>
  <si>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</si>
  <si>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</si>
  <si>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</si>
  <si>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</si>
  <si>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</si>
  <si>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</si>
  <si>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</si>
  <si>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</si>
  <si>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</si>
  <si>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</si>
  <si>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</si>
  <si>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</si>
  <si>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</si>
  <si>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</si>
  <si>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</si>
  <si>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</si>
  <si>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</si>
  <si>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</si>
  <si>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</si>
  <si>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</si>
  <si>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</si>
  <si>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</si>
  <si>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</si>
  <si>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</si>
  <si>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</si>
  <si>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</si>
  <si>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</si>
  <si>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</si>
  <si>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</si>
  <si>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</si>
  <si>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</si>
  <si>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</si>
  <si>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</si>
  <si>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</si>
  <si>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</si>
  <si>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</si>
  <si>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</si>
  <si>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</si>
  <si>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</si>
  <si>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</si>
  <si>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</si>
  <si>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</si>
  <si>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</si>
  <si>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</si>
  <si>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</si>
  <si>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</si>
  <si>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</si>
  <si>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</si>
  <si>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</si>
  <si>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</si>
  <si>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</si>
  <si>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</si>
  <si>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</si>
  <si>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</si>
  <si>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</si>
  <si>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</si>
  <si>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</si>
  <si>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</si>
  <si>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</si>
  <si>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</si>
  <si>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</si>
  <si>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</si>
  <si>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</si>
  <si>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</si>
  <si>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</si>
  <si>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</si>
  <si>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</si>
  <si>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</si>
  <si>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</si>
  <si>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</si>
  <si>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</si>
  <si>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</si>
  <si>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</si>
  <si>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</si>
  <si>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</si>
  <si>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</si>
  <si>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</si>
  <si>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</si>
  <si>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</si>
  <si>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</si>
  <si>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</si>
  <si>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</si>
  <si>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</si>
  <si>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</si>
  <si>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</si>
  <si>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</si>
  <si>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</si>
  <si>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</si>
  <si>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</si>
  <si>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</si>
  <si>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</si>
  <si>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</si>
  <si>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</si>
  <si>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</si>
  <si>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</si>
  <si>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</si>
  <si>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</si>
  <si>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</si>
  <si>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</si>
  <si>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</si>
  <si>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</si>
  <si>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</si>
  <si>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</si>
  <si>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</si>
  <si>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</si>
  <si>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</si>
  <si>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</si>
  <si>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</si>
  <si>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</si>
  <si>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</si>
  <si>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</si>
  <si>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</si>
  <si>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</si>
  <si>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</si>
  <si>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</si>
  <si>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</si>
  <si>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</si>
  <si>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</si>
  <si>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</si>
  <si>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</si>
  <si>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</si>
  <si>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</si>
  <si>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</si>
  <si>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</si>
  <si>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</si>
  <si>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</si>
  <si>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</si>
  <si>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</si>
  <si>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</si>
  <si>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</si>
  <si>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</si>
  <si>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</si>
  <si>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</si>
  <si>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</si>
  <si>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</si>
  <si>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</si>
  <si>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</si>
  <si>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</si>
  <si>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</si>
  <si>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</si>
  <si>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</si>
  <si>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</si>
  <si>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</si>
  <si>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</si>
  <si>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</si>
  <si>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</si>
  <si>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</si>
  <si>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</si>
  <si>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</si>
  <si>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</si>
  <si>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</si>
  <si>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</si>
  <si>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</si>
  <si>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</si>
  <si>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</si>
  <si>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</si>
  <si>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</si>
  <si>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</si>
  <si>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</si>
  <si>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</si>
  <si>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</si>
  <si>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</si>
  <si>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</si>
  <si>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</si>
  <si>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</si>
  <si>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</si>
  <si>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</si>
  <si>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</si>
  <si>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</si>
  <si>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</si>
  <si>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</si>
  <si>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</si>
  <si>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</si>
  <si>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</si>
  <si>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</si>
  <si>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</si>
  <si>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</si>
  <si>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</si>
  <si>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</si>
  <si>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</si>
  <si>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</si>
  <si>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</si>
  <si>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</si>
  <si>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</si>
  <si>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</si>
  <si>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</si>
  <si>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</si>
  <si>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</si>
  <si>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</si>
  <si>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</si>
  <si>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</si>
  <si>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</si>
  <si>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</si>
  <si>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</si>
  <si>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</si>
  <si>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</si>
  <si>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</si>
  <si>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</si>
  <si>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</si>
  <si>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</si>
  <si>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</si>
  <si>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</si>
  <si>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</si>
  <si>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</si>
  <si>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</si>
  <si>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</si>
  <si>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</si>
  <si>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</si>
  <si>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</si>
  <si>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</si>
  <si>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</si>
  <si>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</si>
  <si>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</si>
  <si>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NE</t>
  </si>
  <si>
    <t>2041</t>
  </si>
  <si>
    <t>RAJHL GORDANA</t>
  </si>
  <si>
    <t>031 513 613</t>
  </si>
  <si>
    <t>031 513 637</t>
  </si>
  <si>
    <t>SKENDER DAMIR</t>
  </si>
  <si>
    <t>Obveznik: 38779152548; SAPONIA DD</t>
  </si>
  <si>
    <t>Obveznik: SAPONIA DD OSIJEK</t>
  </si>
  <si>
    <t>gordana.rajhl@saponia.hr</t>
  </si>
  <si>
    <t>u razdoblju 01.01.2012. do 30.09.2012.</t>
  </si>
  <si>
    <t>stanje na dan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</si>
</sst>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6" fillId="0" borderId="21" xfId="0" applyNumberFormat="1" applyFont="1" applyFill="1" applyBorder="1" applyAlignment="1">
      <alignment horizontal="center" vertical="center" wrapText="1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D24" sqref="D24:G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18">
        <v>40909</v>
      </c>
      <c r="F2" s="12"/>
      <c r="G2" s="13" t="s">
        <v>250</v>
      </c>
      <c r="H2" s="118">
        <v>41182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5" t="s">
        <v>255</v>
      </c>
      <c r="B14" s="136"/>
      <c r="C14" s="178">
        <v>31000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5" t="s">
        <v>259</v>
      </c>
      <c r="B22" s="136"/>
      <c r="C22" s="119">
        <v>312</v>
      </c>
      <c r="D22" s="152" t="s">
        <v>327</v>
      </c>
      <c r="E22" s="163"/>
      <c r="F22" s="164"/>
      <c r="G22" s="135"/>
      <c r="H22" s="176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5" t="s">
        <v>260</v>
      </c>
      <c r="B24" s="136"/>
      <c r="C24" s="119">
        <v>14</v>
      </c>
      <c r="D24" s="152" t="s">
        <v>331</v>
      </c>
      <c r="E24" s="163"/>
      <c r="F24" s="163"/>
      <c r="G24" s="164"/>
      <c r="H24" s="51" t="s">
        <v>261</v>
      </c>
      <c r="I24" s="126">
        <v>876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35" t="s">
        <v>262</v>
      </c>
      <c r="B26" s="136"/>
      <c r="C26" s="120" t="s">
        <v>332</v>
      </c>
      <c r="D26" s="25"/>
      <c r="E26" s="33"/>
      <c r="F26" s="24"/>
      <c r="G26" s="165" t="s">
        <v>263</v>
      </c>
      <c r="H26" s="136"/>
      <c r="I26" s="121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2"/>
      <c r="B31" s="22"/>
      <c r="C31" s="21"/>
      <c r="D31" s="161"/>
      <c r="E31" s="161"/>
      <c r="F31" s="161"/>
      <c r="G31" s="162"/>
      <c r="H31" s="16"/>
      <c r="I31" s="99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1"/>
      <c r="B37" s="30"/>
      <c r="C37" s="155"/>
      <c r="D37" s="156"/>
      <c r="E37" s="16"/>
      <c r="F37" s="155"/>
      <c r="G37" s="156"/>
      <c r="H37" s="16"/>
      <c r="I37" s="93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1"/>
      <c r="B45" s="30"/>
      <c r="C45" s="155"/>
      <c r="D45" s="156"/>
      <c r="E45" s="16"/>
      <c r="F45" s="155"/>
      <c r="G45" s="157"/>
      <c r="H45" s="35"/>
      <c r="I45" s="105"/>
      <c r="J45" s="10"/>
      <c r="K45" s="10"/>
      <c r="L45" s="10"/>
    </row>
    <row r="46" spans="1:12" ht="12.75">
      <c r="A46" s="130" t="s">
        <v>268</v>
      </c>
      <c r="B46" s="131"/>
      <c r="C46" s="152" t="s">
        <v>334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0" t="s">
        <v>270</v>
      </c>
      <c r="B48" s="131"/>
      <c r="C48" s="137" t="s">
        <v>335</v>
      </c>
      <c r="D48" s="133"/>
      <c r="E48" s="134"/>
      <c r="F48" s="16"/>
      <c r="G48" s="51" t="s">
        <v>271</v>
      </c>
      <c r="H48" s="137" t="s">
        <v>336</v>
      </c>
      <c r="I48" s="134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0" t="s">
        <v>257</v>
      </c>
      <c r="B50" s="131"/>
      <c r="C50" s="132" t="s">
        <v>340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5" t="s">
        <v>272</v>
      </c>
      <c r="B52" s="136"/>
      <c r="C52" s="137" t="s">
        <v>337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6"/>
      <c r="B53" s="20"/>
      <c r="C53" s="146" t="s">
        <v>273</v>
      </c>
      <c r="D53" s="146"/>
      <c r="E53" s="146"/>
      <c r="F53" s="146"/>
      <c r="G53" s="146"/>
      <c r="H53" s="146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39" t="s">
        <v>274</v>
      </c>
      <c r="C55" s="140"/>
      <c r="D55" s="140"/>
      <c r="E55" s="140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6"/>
      <c r="B57" s="141" t="s">
        <v>307</v>
      </c>
      <c r="C57" s="142"/>
      <c r="D57" s="142"/>
      <c r="E57" s="142"/>
      <c r="F57" s="142"/>
      <c r="G57" s="142"/>
      <c r="H57" s="142"/>
      <c r="I57" s="108"/>
      <c r="J57" s="10"/>
      <c r="K57" s="10"/>
      <c r="L57" s="10"/>
    </row>
    <row r="58" spans="1:12" ht="12.75">
      <c r="A58" s="106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6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28"/>
      <c r="H63" s="129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57" right="0.35" top="0.984251968503937" bottom="0.984251968503937" header="0.5118110236220472" footer="0.5118110236220472"/>
  <pageSetup fitToHeight="1" fitToWidth="1" horizontalDpi="600" verticalDpi="600" orientation="portrait" paperSize="9" scale="88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2">
      <selection activeCell="K114" sqref="K11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140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338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266852789</v>
      </c>
      <c r="K8" s="53">
        <f>K9+K16+K26+K35+K39</f>
        <v>290106655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221920</v>
      </c>
      <c r="K9" s="53">
        <f>SUM(K10:K15)</f>
        <v>144836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221920</v>
      </c>
      <c r="K11" s="7">
        <v>144836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124764023</v>
      </c>
      <c r="K16" s="53">
        <f>SUM(K17:K25)</f>
        <v>120541542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25163381</v>
      </c>
      <c r="K17" s="7">
        <v>22524270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41771036</v>
      </c>
      <c r="K18" s="7">
        <v>38631721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31410691</v>
      </c>
      <c r="K19" s="7">
        <v>26583019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3835180</v>
      </c>
      <c r="K20" s="7">
        <v>4885012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64200</v>
      </c>
      <c r="K22" s="7">
        <v>68140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18056129</v>
      </c>
      <c r="K23" s="7">
        <v>23385974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13</v>
      </c>
      <c r="K24" s="7">
        <v>13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4463393</v>
      </c>
      <c r="K25" s="7">
        <v>4463393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135301611</v>
      </c>
      <c r="K26" s="53">
        <f>SUM(K27:K34)</f>
        <v>164781352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21575945</v>
      </c>
      <c r="K27" s="7">
        <v>58696626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27395422</v>
      </c>
      <c r="K29" s="7">
        <v>27395422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41438106</v>
      </c>
      <c r="K31" s="7">
        <v>33797166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44892138</v>
      </c>
      <c r="K33" s="7">
        <v>44892138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6565235</v>
      </c>
      <c r="K39" s="7">
        <v>4638925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353465500</v>
      </c>
      <c r="K40" s="53">
        <f>K41+K49+K56+K64</f>
        <v>367066371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59979458</v>
      </c>
      <c r="K41" s="53">
        <f>SUM(K42:K48)</f>
        <v>54858659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31208174</v>
      </c>
      <c r="K42" s="7">
        <v>30145044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658071</v>
      </c>
      <c r="K43" s="7">
        <v>1308434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26438436</v>
      </c>
      <c r="K44" s="7">
        <v>22357545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1674777</v>
      </c>
      <c r="K45" s="7">
        <v>1047636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158614763</v>
      </c>
      <c r="K49" s="53">
        <f>SUM(K50:K55)</f>
        <v>201704906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14763947</v>
      </c>
      <c r="K50" s="7">
        <v>22150286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129161685</v>
      </c>
      <c r="K51" s="7">
        <v>168678966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158534</v>
      </c>
      <c r="K53" s="7">
        <v>209778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10941796</v>
      </c>
      <c r="K54" s="7">
        <v>3680344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3588801</v>
      </c>
      <c r="K55" s="7">
        <v>6985532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92228948</v>
      </c>
      <c r="K56" s="53">
        <f>SUM(K57:K63)</f>
        <v>67497092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35070961</v>
      </c>
      <c r="K58" s="7">
        <v>3012419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50802684</v>
      </c>
      <c r="K62" s="7">
        <v>51961607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6355303</v>
      </c>
      <c r="K63" s="7">
        <v>12523066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42642331</v>
      </c>
      <c r="K64" s="7">
        <v>43005714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288693</v>
      </c>
      <c r="K65" s="7">
        <v>2946639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620606982</v>
      </c>
      <c r="K66" s="53">
        <f>K7+K8+K40+K65</f>
        <v>660119665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315152334</v>
      </c>
      <c r="K69" s="54">
        <f>K70+K71+K72+K78+K79+K82+K85</f>
        <v>333301590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197569200</v>
      </c>
      <c r="K70" s="7">
        <v>197569200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215962</v>
      </c>
      <c r="K71" s="7">
        <v>215962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136065474</v>
      </c>
      <c r="K72" s="53">
        <f>K73+K74-K75+K76+K77</f>
        <v>143628113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6604280</v>
      </c>
      <c r="K73" s="7">
        <v>6982412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545380</v>
      </c>
      <c r="K74" s="7">
        <v>545380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545380</v>
      </c>
      <c r="K75" s="7">
        <v>545380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129461194</v>
      </c>
      <c r="K77" s="7">
        <v>136645701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-26260941</v>
      </c>
      <c r="K78" s="7">
        <v>-18555699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0</v>
      </c>
      <c r="K79" s="53">
        <f>K80-K81</f>
        <v>0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7562639</v>
      </c>
      <c r="K82" s="53">
        <f>K83-K84</f>
        <v>10444014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7562639</v>
      </c>
      <c r="K83" s="7">
        <v>10444014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84892149</v>
      </c>
      <c r="K90" s="53">
        <f>SUM(K91:K99)</f>
        <v>101861618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84892149</v>
      </c>
      <c r="K93" s="7">
        <v>101861618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220562499</v>
      </c>
      <c r="K100" s="53">
        <f>SUM(K101:K112)</f>
        <v>199790762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38617</v>
      </c>
      <c r="K101" s="7">
        <v>3951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8900000</v>
      </c>
      <c r="K102" s="7">
        <v>10201355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79803219</v>
      </c>
      <c r="K103" s="7">
        <v>59726022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306017</v>
      </c>
      <c r="K104" s="7">
        <v>59737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123984353</v>
      </c>
      <c r="K105" s="7">
        <v>122991781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3872906</v>
      </c>
      <c r="K108" s="7">
        <v>3659875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2014503</v>
      </c>
      <c r="K109" s="7">
        <v>1955216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35685</v>
      </c>
      <c r="K110" s="7">
        <v>35636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1607199</v>
      </c>
      <c r="K112" s="7">
        <v>1157189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/>
      <c r="K113" s="7">
        <v>25165695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620606982</v>
      </c>
      <c r="K114" s="53">
        <f>K69+K86+K90+K100+K113</f>
        <v>660119665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horizontalCentered="1"/>
  <pageMargins left="0.7480314960629921" right="0.31496062992125984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38">
      <selection activeCell="A1" sqref="A1:M7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428336424</v>
      </c>
      <c r="K7" s="54">
        <f>SUM(K8:K9)</f>
        <v>166173165</v>
      </c>
      <c r="L7" s="54">
        <f>SUM(L8:L9)</f>
        <v>472875780</v>
      </c>
      <c r="M7" s="54">
        <f>SUM(M8:M9)</f>
        <v>183900995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422710867</v>
      </c>
      <c r="K8" s="7">
        <v>164187409</v>
      </c>
      <c r="L8" s="7">
        <v>465621704</v>
      </c>
      <c r="M8" s="7">
        <v>183104703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5625557</v>
      </c>
      <c r="K9" s="7">
        <v>1985756</v>
      </c>
      <c r="L9" s="7">
        <v>7254076</v>
      </c>
      <c r="M9" s="7">
        <v>796292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418208061</v>
      </c>
      <c r="K10" s="53">
        <f>K11+K12+K16+K20+K21+K22+K25+K26</f>
        <v>159934702</v>
      </c>
      <c r="L10" s="53">
        <f>L11+L12+L16+L20+L21+L22+L25+L26</f>
        <v>451032058</v>
      </c>
      <c r="M10" s="53">
        <f>M11+M12+M16+M20+M21+M22+M25+M26</f>
        <v>179349103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-1856867</v>
      </c>
      <c r="K11" s="7">
        <v>-6749004</v>
      </c>
      <c r="L11" s="7">
        <v>3405839</v>
      </c>
      <c r="M11" s="7">
        <v>1857777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340451347</v>
      </c>
      <c r="K12" s="53">
        <f>SUM(K13:K15)</f>
        <v>138842359</v>
      </c>
      <c r="L12" s="53">
        <f>SUM(L13:L15)</f>
        <v>368073069</v>
      </c>
      <c r="M12" s="53">
        <f>SUM(M13:M15)</f>
        <v>151427771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251328893</v>
      </c>
      <c r="K13" s="7">
        <v>103093066</v>
      </c>
      <c r="L13" s="7">
        <v>252949680</v>
      </c>
      <c r="M13" s="7">
        <v>97397755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4073188</v>
      </c>
      <c r="K14" s="7">
        <v>1630581</v>
      </c>
      <c r="L14" s="7">
        <v>5097452</v>
      </c>
      <c r="M14" s="7">
        <v>2323835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85049266</v>
      </c>
      <c r="K15" s="7">
        <v>34118712</v>
      </c>
      <c r="L15" s="7">
        <v>110025937</v>
      </c>
      <c r="M15" s="7">
        <v>51706181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48975752</v>
      </c>
      <c r="K16" s="53">
        <f>SUM(K17:K19)</f>
        <v>17745195</v>
      </c>
      <c r="L16" s="53">
        <f>SUM(L17:L19)</f>
        <v>49606733</v>
      </c>
      <c r="M16" s="53">
        <f>SUM(M17:M19)</f>
        <v>17084154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30853293</v>
      </c>
      <c r="K17" s="7">
        <v>11132937</v>
      </c>
      <c r="L17" s="7">
        <v>31755205</v>
      </c>
      <c r="M17" s="7">
        <v>11006534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10862108</v>
      </c>
      <c r="K18" s="7">
        <v>3981857</v>
      </c>
      <c r="L18" s="7">
        <v>10910873</v>
      </c>
      <c r="M18" s="7">
        <v>3796119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7260351</v>
      </c>
      <c r="K19" s="7">
        <v>2630401</v>
      </c>
      <c r="L19" s="7">
        <v>6940655</v>
      </c>
      <c r="M19" s="7">
        <v>2281501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11107162</v>
      </c>
      <c r="K20" s="7">
        <v>3489181</v>
      </c>
      <c r="L20" s="7">
        <v>10440192</v>
      </c>
      <c r="M20" s="7">
        <v>3391235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16182158</v>
      </c>
      <c r="K21" s="7">
        <v>5403080</v>
      </c>
      <c r="L21" s="7">
        <v>16193887</v>
      </c>
      <c r="M21" s="7">
        <v>5434791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492858</v>
      </c>
      <c r="K22" s="53">
        <f>SUM(K23:K24)</f>
        <v>263399</v>
      </c>
      <c r="L22" s="53">
        <f>SUM(L23:L24)</f>
        <v>180052</v>
      </c>
      <c r="M22" s="53">
        <f>SUM(M23:M24)</f>
        <v>49136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492858</v>
      </c>
      <c r="K24" s="7">
        <v>263399</v>
      </c>
      <c r="L24" s="7">
        <v>180052</v>
      </c>
      <c r="M24" s="7">
        <v>49136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2855651</v>
      </c>
      <c r="K26" s="7">
        <v>940492</v>
      </c>
      <c r="L26" s="7">
        <v>3132286</v>
      </c>
      <c r="M26" s="7">
        <v>104239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6786277</v>
      </c>
      <c r="K27" s="53">
        <f>SUM(K28:K32)</f>
        <v>2681624</v>
      </c>
      <c r="L27" s="53">
        <f>SUM(L28:L32)</f>
        <v>8414443</v>
      </c>
      <c r="M27" s="53">
        <f>SUM(M28:M32)</f>
        <v>3479654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>
        <v>306493</v>
      </c>
      <c r="M28" s="7">
        <v>0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6186105</v>
      </c>
      <c r="K29" s="7">
        <v>2513117</v>
      </c>
      <c r="L29" s="7">
        <v>7823974</v>
      </c>
      <c r="M29" s="7">
        <v>3481050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600172</v>
      </c>
      <c r="K32" s="7">
        <v>168507</v>
      </c>
      <c r="L32" s="7">
        <v>283976</v>
      </c>
      <c r="M32" s="7">
        <v>-1396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6611732</v>
      </c>
      <c r="K33" s="53">
        <f>SUM(K34:K37)</f>
        <v>3807942</v>
      </c>
      <c r="L33" s="53">
        <f>SUM(L34:L37)</f>
        <v>19814151</v>
      </c>
      <c r="M33" s="53">
        <f>SUM(M34:M37)</f>
        <v>2853784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6611732</v>
      </c>
      <c r="K35" s="7">
        <v>3807942</v>
      </c>
      <c r="L35" s="7">
        <v>10328277</v>
      </c>
      <c r="M35" s="7">
        <v>2853784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>
        <v>9485874</v>
      </c>
      <c r="M37" s="7">
        <v>0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435122701</v>
      </c>
      <c r="K42" s="53">
        <f>K7+K27+K38+K40</f>
        <v>168854789</v>
      </c>
      <c r="L42" s="53">
        <f>L7+L27+L38+L40</f>
        <v>481290223</v>
      </c>
      <c r="M42" s="53">
        <f>M7+M27+M38+M40</f>
        <v>187380649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424819793</v>
      </c>
      <c r="K43" s="53">
        <f>K10+K33+K39+K41</f>
        <v>163742644</v>
      </c>
      <c r="L43" s="53">
        <f>L10+L33+L39+L41</f>
        <v>470846209</v>
      </c>
      <c r="M43" s="53">
        <f>M10+M33+M39+M41</f>
        <v>182202887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10302908</v>
      </c>
      <c r="K44" s="53">
        <f>K42-K43</f>
        <v>5112145</v>
      </c>
      <c r="L44" s="53">
        <f>L42-L43</f>
        <v>10444014</v>
      </c>
      <c r="M44" s="53">
        <f>M42-M43</f>
        <v>5177762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10302908</v>
      </c>
      <c r="K45" s="53">
        <f>IF(K42&gt;K43,K42-K43,0)</f>
        <v>5112145</v>
      </c>
      <c r="L45" s="53">
        <f>IF(L42&gt;L43,L42-L43,0)</f>
        <v>10444014</v>
      </c>
      <c r="M45" s="53">
        <f>IF(M42&gt;M43,M42-M43,0)</f>
        <v>5177762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10302908</v>
      </c>
      <c r="K48" s="53">
        <f>K44-K47</f>
        <v>5112145</v>
      </c>
      <c r="L48" s="53">
        <f>L44-L47</f>
        <v>10444014</v>
      </c>
      <c r="M48" s="53">
        <f>M44-M47</f>
        <v>5177762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10302908</v>
      </c>
      <c r="K49" s="53">
        <f>IF(K48&gt;0,K48,0)</f>
        <v>5112145</v>
      </c>
      <c r="L49" s="53">
        <f>IF(L48&gt;0,L48,0)</f>
        <v>10444014</v>
      </c>
      <c r="M49" s="53">
        <f>IF(M48&gt;0,M48,0)</f>
        <v>5177762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10302908</v>
      </c>
      <c r="K56" s="6">
        <v>5112145</v>
      </c>
      <c r="L56" s="6">
        <v>10444014</v>
      </c>
      <c r="M56" s="6">
        <v>5177762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-249259</v>
      </c>
      <c r="K57" s="53">
        <f>SUM(K58:K64)</f>
        <v>-99374</v>
      </c>
      <c r="L57" s="53">
        <f>SUM(L58:L64)</f>
        <v>9631552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>
        <v>-249259</v>
      </c>
      <c r="K59" s="7">
        <v>-99374</v>
      </c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>
        <v>9631552</v>
      </c>
      <c r="M60" s="7">
        <v>0</v>
      </c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>
        <v>-49852</v>
      </c>
      <c r="K65" s="7">
        <v>-19875</v>
      </c>
      <c r="L65" s="7">
        <v>1926310</v>
      </c>
      <c r="M65" s="7">
        <v>0</v>
      </c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-199407</v>
      </c>
      <c r="K66" s="53">
        <f>K57-K65</f>
        <v>-79499</v>
      </c>
      <c r="L66" s="53">
        <f>L57-L65</f>
        <v>7705242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10103501</v>
      </c>
      <c r="K67" s="61">
        <f>K56+K66</f>
        <v>5032646</v>
      </c>
      <c r="L67" s="61">
        <f>L56+L66</f>
        <v>18149256</v>
      </c>
      <c r="M67" s="61">
        <f>M56+M66</f>
        <v>5177762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41" right="0.29" top="0.984251968503937" bottom="0.79" header="0.5118110236220472" footer="0.5118110236220472"/>
  <pageSetup fitToHeight="1" fitToWidth="1" horizontalDpi="600" verticalDpi="600" orientation="portrait" paperSize="9" scale="7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23">
      <selection activeCell="A1" sqref="A1:K52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339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127" t="s">
        <v>283</v>
      </c>
      <c r="K5" s="127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10302908</v>
      </c>
      <c r="K7" s="7">
        <v>10444014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11107162</v>
      </c>
      <c r="K8" s="7">
        <v>10440192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23519001</v>
      </c>
      <c r="K9" s="7">
        <v>0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0</v>
      </c>
      <c r="K10" s="7">
        <v>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0</v>
      </c>
      <c r="K11" s="7">
        <v>5120799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27577231</v>
      </c>
      <c r="K12" s="7">
        <v>27092005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72506302</v>
      </c>
      <c r="K13" s="53">
        <f>SUM(K7:K12)</f>
        <v>53097010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0</v>
      </c>
      <c r="K14" s="7">
        <v>1995895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28679921</v>
      </c>
      <c r="K15" s="7">
        <v>47697950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1214584</v>
      </c>
      <c r="K16" s="7">
        <v>0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8331435</v>
      </c>
      <c r="K17" s="7">
        <v>3564998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38225940</v>
      </c>
      <c r="K18" s="53">
        <f>SUM(K14:K17)</f>
        <v>53258843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34280362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161833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10400</v>
      </c>
      <c r="K22" s="7">
        <v>4547245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0</v>
      </c>
      <c r="K23" s="7">
        <v>15298669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2267701</v>
      </c>
      <c r="K24" s="7">
        <v>4414980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1031914</v>
      </c>
      <c r="K25" s="7">
        <v>828559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27365163</v>
      </c>
      <c r="K26" s="7">
        <v>35035032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30675178</v>
      </c>
      <c r="K27" s="53">
        <f>SUM(K22:K26)</f>
        <v>60124485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15708902</v>
      </c>
      <c r="K28" s="7">
        <v>7903572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0</v>
      </c>
      <c r="K29" s="7">
        <v>37073168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37934882</v>
      </c>
      <c r="K30" s="7">
        <v>12816156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53643784</v>
      </c>
      <c r="K31" s="53">
        <f>SUM(K28:K30)</f>
        <v>57792896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2331589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22968606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26186053</v>
      </c>
      <c r="K36" s="7">
        <v>19292733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0</v>
      </c>
      <c r="K37" s="7">
        <v>0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26186053</v>
      </c>
      <c r="K38" s="53">
        <f>SUM(K35:K37)</f>
        <v>19292733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36749930</v>
      </c>
      <c r="K39" s="7">
        <v>19764037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0</v>
      </c>
      <c r="K40" s="7">
        <v>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894272</v>
      </c>
      <c r="K41" s="7">
        <v>1335069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7">
        <v>0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0</v>
      </c>
      <c r="K43" s="7">
        <v>0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37644202</v>
      </c>
      <c r="K44" s="53">
        <f>SUM(K39:K43)</f>
        <v>21099106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11458149</v>
      </c>
      <c r="K46" s="53">
        <f>IF(K44&gt;K38,K44-K38,0)</f>
        <v>1806373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363383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146393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3231243</v>
      </c>
      <c r="K49" s="7">
        <v>42642331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34280362</v>
      </c>
      <c r="K50" s="7">
        <v>2331589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34426755</v>
      </c>
      <c r="K51" s="7">
        <v>1968206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3084850</v>
      </c>
      <c r="K52" s="61">
        <f>K49+K50-K51</f>
        <v>43005714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 horizontalCentered="1"/>
  <pageMargins left="0.31496062992125984" right="0.275590551181102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1">
        <v>2</v>
      </c>
      <c r="J5" s="72" t="s">
        <v>283</v>
      </c>
      <c r="K5" s="72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25"/>
    </sheetView>
  </sheetViews>
  <sheetFormatPr defaultColWidth="9.140625" defaultRowHeight="12.75"/>
  <cols>
    <col min="1" max="4" width="9.140625" style="75" customWidth="1"/>
    <col min="5" max="5" width="10.42187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4"/>
    </row>
    <row r="2" spans="1:12" ht="15.75">
      <c r="A2" s="42"/>
      <c r="B2" s="73"/>
      <c r="C2" s="284" t="s">
        <v>282</v>
      </c>
      <c r="D2" s="284"/>
      <c r="E2" s="76">
        <v>40909</v>
      </c>
      <c r="F2" s="43" t="s">
        <v>250</v>
      </c>
      <c r="G2" s="285">
        <v>41182</v>
      </c>
      <c r="H2" s="286"/>
      <c r="I2" s="73"/>
      <c r="J2" s="73"/>
      <c r="K2" s="73"/>
      <c r="L2" s="77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0" t="s">
        <v>305</v>
      </c>
      <c r="J3" s="81" t="s">
        <v>150</v>
      </c>
      <c r="K3" s="81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2">
        <v>2</v>
      </c>
      <c r="J4" s="125" t="s">
        <v>283</v>
      </c>
      <c r="K4" s="125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197569200</v>
      </c>
      <c r="K5" s="45">
        <v>197569200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215962</v>
      </c>
      <c r="K6" s="46">
        <v>215962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136065474</v>
      </c>
      <c r="K7" s="46">
        <v>143628113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0</v>
      </c>
      <c r="K8" s="46">
        <v>0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7562639</v>
      </c>
      <c r="K9" s="46">
        <v>10444014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996491</v>
      </c>
      <c r="K10" s="46">
        <v>996491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>
        <v>0</v>
      </c>
      <c r="K11" s="46">
        <v>0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-27257432</v>
      </c>
      <c r="K12" s="46">
        <v>-19552190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0</v>
      </c>
      <c r="K13" s="46">
        <v>0</v>
      </c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8">
        <f>SUM(J5:J13)</f>
        <v>315152334</v>
      </c>
      <c r="K14" s="78">
        <f>SUM(K5:K13)</f>
        <v>333301590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79"/>
      <c r="K24" s="79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47" right="0.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2012-10-25T06:03:26Z</cp:lastPrinted>
  <dcterms:created xsi:type="dcterms:W3CDTF">2008-10-17T11:51:54Z</dcterms:created>
  <dcterms:modified xsi:type="dcterms:W3CDTF">2012-10-25T10:11:19Z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