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<sst xmlns="http://schemas.openxmlformats.org/spreadsheetml/2006/main" count="399" uniqueCount="346">
  <si>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</si>
  <si>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</si>
  <si>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</si>
  <si>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</si>
  <si>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</si>
  <si>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</si>
  <si>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</si>
  <si>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</si>
  <si>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</si>
  <si>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</si>
  <si>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</si>
  <si>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</si>
  <si>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</si>
  <si>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</si>
  <si>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</si>
  <si>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</si>
  <si>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</si>
  <si>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</si>
  <si>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</si>
  <si>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</si>
  <si>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</si>
  <si>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</si>
  <si>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</si>
  <si>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</si>
  <si>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</si>
  <si>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</si>
  <si>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</si>
  <si>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</si>
  <si>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</si>
  <si>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</si>
  <si>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</si>
  <si>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</si>
  <si>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</si>
  <si>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</si>
  <si>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</si>
  <si>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</si>
  <si>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</si>
  <si>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</si>
  <si>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</si>
  <si>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</si>
  <si>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</si>
  <si>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</si>
  <si>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</si>
  <si>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</si>
  <si>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</si>
  <si>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</si>
  <si>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</si>
  <si>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</si>
  <si>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</si>
  <si>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</si>
  <si>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</si>
  <si>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</si>
  <si>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</si>
  <si>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</si>
  <si>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</si>
  <si>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</si>
  <si>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</si>
  <si>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</si>
  <si>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</si>
  <si>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</si>
  <si>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</si>
  <si>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</si>
  <si>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</si>
  <si>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</si>
  <si>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</si>
  <si>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</si>
  <si>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</si>
  <si>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</si>
  <si>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</si>
  <si>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</si>
  <si>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</si>
  <si>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</si>
  <si>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</si>
  <si>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</si>
  <si>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</si>
  <si>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</si>
  <si>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</si>
  <si>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</si>
  <si>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</si>
  <si>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</si>
  <si>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</si>
  <si>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</si>
  <si>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</si>
  <si>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</si>
  <si>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</si>
  <si>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</si>
  <si>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</si>
  <si>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</si>
  <si>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</si>
  <si>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</si>
  <si>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</si>
  <si>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</si>
  <si>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</si>
  <si>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</si>
  <si>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</si>
  <si>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</si>
  <si>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</si>
  <si>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</si>
  <si>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</si>
  <si>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</si>
  <si>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</si>
  <si>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</si>
  <si>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</si>
  <si>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</si>
  <si>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</si>
  <si>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</si>
  <si>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</si>
  <si>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</si>
  <si>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</si>
  <si>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</si>
  <si>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</si>
  <si>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</si>
  <si>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</si>
  <si>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</si>
  <si>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</si>
  <si>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</si>
  <si>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</si>
  <si>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</si>
  <si>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</si>
  <si>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</si>
  <si>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</si>
  <si>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</si>
  <si>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</si>
  <si>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</si>
  <si>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</si>
  <si>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</si>
  <si>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</si>
  <si>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</si>
  <si>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</si>
  <si>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</si>
  <si>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</si>
  <si>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</si>
  <si>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</si>
  <si>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</si>
  <si>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</si>
  <si>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</si>
  <si>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</si>
  <si>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</si>
  <si>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</si>
  <si>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</si>
  <si>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</si>
  <si>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</si>
  <si>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</si>
  <si>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</si>
  <si>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</si>
  <si>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</si>
  <si>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</si>
  <si>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</si>
  <si>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</si>
  <si>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</si>
  <si>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</si>
  <si>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</si>
  <si>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</si>
  <si>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</si>
  <si>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</si>
  <si>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</si>
  <si>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</si>
  <si>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</si>
  <si>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</si>
  <si>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</si>
  <si>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</si>
  <si>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</si>
  <si>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</si>
  <si>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</si>
  <si>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</si>
  <si>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</si>
  <si>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</si>
  <si>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</si>
  <si>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</si>
  <si>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</si>
  <si>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</si>
  <si>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</si>
  <si>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</si>
  <si>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</si>
  <si>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</si>
  <si>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</si>
  <si>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</si>
  <si>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</si>
  <si>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</si>
  <si>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</si>
  <si>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</si>
  <si>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</si>
  <si>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</si>
  <si>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</si>
  <si>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</si>
  <si>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</si>
  <si>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</si>
  <si>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</si>
  <si>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</si>
  <si>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</si>
  <si>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</si>
  <si>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</si>
  <si>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</si>
  <si>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</si>
  <si>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</si>
  <si>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</si>
  <si>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</si>
  <si>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</si>
  <si>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</si>
  <si>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</si>
  <si>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</si>
  <si>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</si>
  <si>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</si>
  <si>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</si>
  <si>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</si>
  <si>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</si>
  <si>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</si>
  <si>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</si>
  <si>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</si>
  <si>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</si>
  <si>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</si>
  <si>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</si>
  <si>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</si>
  <si>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</si>
  <si>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</si>
  <si>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</si>
  <si>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</si>
  <si>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</si>
  <si>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</si>
  <si>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</si>
  <si>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</si>
  <si>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</si>
  <si>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</si>
  <si>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</si>
  <si>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</si>
  <si>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</si>
  <si>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</si>
  <si>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</si>
  <si>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</si>
  <si>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</si>
  <si>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</si>
  <si>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</si>
  <si>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</si>
  <si>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</si>
  <si>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</si>
  <si>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</si>
  <si>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</si>
  <si>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</si>
  <si>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</si>
  <si>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</si>
  <si>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</si>
  <si>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</si>
  <si>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</si>
  <si>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</si>
  <si>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</si>
  <si>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</si>
  <si>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</si>
  <si>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</si>
  <si>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</si>
  <si>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</si>
  <si>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</si>
  <si>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</si>
  <si>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</si>
  <si>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</si>
  <si>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</si>
  <si>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</si>
  <si>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</si>
  <si>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</si>
  <si>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</si>
  <si>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</si>
  <si>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</si>
  <si>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</si>
  <si>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</si>
  <si>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</si>
  <si>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</si>
  <si>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</si>
  <si>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</si>
  <si>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</si>
  <si>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</si>
  <si>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</si>
  <si>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</si>
  <si>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</si>
  <si>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</si>
  <si>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</si>
  <si>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</si>
  <si>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</si>
  <si>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</si>
  <si>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</si>
  <si>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</si>
  <si>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</si>
  <si>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</si>
  <si>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</si>
  <si>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</si>
  <si>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</si>
  <si>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</si>
  <si>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</si>
  <si>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</si>
  <si>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</si>
  <si>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</si>
  <si>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</si>
  <si>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</si>
  <si>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</si>
  <si>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</si>
  <si>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</si>
  <si>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</si>
  <si>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</si>
  <si>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</si>
  <si>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</si>
  <si>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</si>
  <si>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</si>
  <si>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</si>
  <si>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</si>
  <si>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</si>
  <si>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</si>
  <si>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</si>
  <si>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</si>
  <si>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</si>
  <si>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</si>
  <si>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</si>
  <si>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</si>
  <si>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</si>
  <si>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</si>
  <si>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</si>
  <si>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</si>
  <si>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</si>
  <si>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</si>
  <si>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</si>
  <si>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</si>
  <si>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</si>
  <si>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</si>
  <si>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</si>
  <si>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</si>
  <si>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1.1.2013.</t>
  </si>
  <si>
    <t>31.03.2013.</t>
  </si>
  <si>
    <t>3474771</t>
  </si>
  <si>
    <t>040020883</t>
  </si>
  <si>
    <t>36201212847</t>
  </si>
  <si>
    <t>Riviera Adria d.d.</t>
  </si>
  <si>
    <t>Poreč</t>
  </si>
  <si>
    <t>Stancija Kaligari 1</t>
  </si>
  <si>
    <t>uprava@riviera.hr</t>
  </si>
  <si>
    <t>www.riviera-adria.com</t>
  </si>
  <si>
    <t>Istarska</t>
  </si>
  <si>
    <t>5510</t>
  </si>
  <si>
    <t>NE</t>
  </si>
  <si>
    <t>Sopta Anka</t>
  </si>
  <si>
    <t>052 408 188</t>
  </si>
  <si>
    <t>052 408 110</t>
  </si>
  <si>
    <t>anka.sopta@riviera.hr</t>
  </si>
  <si>
    <t>Černjul Edi, Čižmek Marko</t>
  </si>
  <si>
    <t>stanje na dan 31.03.2013.</t>
  </si>
  <si>
    <t>Obveznik: ___Riviera Adria d.d.__________________________________________________________</t>
  </si>
  <si>
    <t>u razdoblju 01.01.2013.   do  31.03.2013.</t>
  </si>
  <si>
    <t>Obveznik: __Riviera Adria d.d.___________________________________________________________</t>
  </si>
  <si>
    <t>u razdoblju 01.01.2013. do  31.03.2013.</t>
  </si>
  <si>
    <t xml:space="preserve">za razdoblje od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</si>
</sst>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riviera-adri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3">
      <selection activeCell="M29" sqref="M2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7" t="s">
        <v>247</v>
      </c>
      <c r="B1" s="178"/>
      <c r="C1" s="17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4" t="s">
        <v>248</v>
      </c>
      <c r="B2" s="135"/>
      <c r="C2" s="135"/>
      <c r="D2" s="136"/>
      <c r="E2" s="120" t="s">
        <v>322</v>
      </c>
      <c r="F2" s="12"/>
      <c r="G2" s="13" t="s">
        <v>249</v>
      </c>
      <c r="H2" s="120" t="s">
        <v>323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7" t="s">
        <v>315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0" t="s">
        <v>250</v>
      </c>
      <c r="B6" s="141"/>
      <c r="C6" s="132" t="s">
        <v>324</v>
      </c>
      <c r="D6" s="13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2" t="s">
        <v>251</v>
      </c>
      <c r="B8" s="143"/>
      <c r="C8" s="132" t="s">
        <v>325</v>
      </c>
      <c r="D8" s="13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9" t="s">
        <v>252</v>
      </c>
      <c r="B10" s="130"/>
      <c r="C10" s="132" t="s">
        <v>326</v>
      </c>
      <c r="D10" s="13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1"/>
      <c r="B11" s="13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0" t="s">
        <v>253</v>
      </c>
      <c r="B12" s="141"/>
      <c r="C12" s="144" t="s">
        <v>327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0" t="s">
        <v>254</v>
      </c>
      <c r="B14" s="141"/>
      <c r="C14" s="147">
        <v>52440</v>
      </c>
      <c r="D14" s="148"/>
      <c r="E14" s="16"/>
      <c r="F14" s="144" t="s">
        <v>328</v>
      </c>
      <c r="G14" s="145"/>
      <c r="H14" s="145"/>
      <c r="I14" s="14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0" t="s">
        <v>255</v>
      </c>
      <c r="B16" s="141"/>
      <c r="C16" s="144" t="s">
        <v>329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0" t="s">
        <v>256</v>
      </c>
      <c r="B18" s="141"/>
      <c r="C18" s="149" t="s">
        <v>330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0" t="s">
        <v>257</v>
      </c>
      <c r="B20" s="141"/>
      <c r="C20" s="149" t="s">
        <v>331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0" t="s">
        <v>258</v>
      </c>
      <c r="B22" s="141"/>
      <c r="C22" s="121">
        <v>348</v>
      </c>
      <c r="D22" s="144" t="s">
        <v>328</v>
      </c>
      <c r="E22" s="152"/>
      <c r="F22" s="153"/>
      <c r="G22" s="140"/>
      <c r="H22" s="15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0" t="s">
        <v>259</v>
      </c>
      <c r="B24" s="141"/>
      <c r="C24" s="121">
        <v>18</v>
      </c>
      <c r="D24" s="144" t="s">
        <v>332</v>
      </c>
      <c r="E24" s="152"/>
      <c r="F24" s="152"/>
      <c r="G24" s="153"/>
      <c r="H24" s="51" t="s">
        <v>260</v>
      </c>
      <c r="I24" s="122">
        <v>1282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316</v>
      </c>
      <c r="I25" s="98"/>
      <c r="J25" s="10"/>
      <c r="K25" s="10"/>
      <c r="L25" s="10"/>
    </row>
    <row r="26" spans="1:12" ht="12.75">
      <c r="A26" s="140" t="s">
        <v>261</v>
      </c>
      <c r="B26" s="141"/>
      <c r="C26" s="123" t="s">
        <v>334</v>
      </c>
      <c r="D26" s="25"/>
      <c r="E26" s="33"/>
      <c r="F26" s="24"/>
      <c r="G26" s="155" t="s">
        <v>262</v>
      </c>
      <c r="H26" s="141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6" t="s">
        <v>263</v>
      </c>
      <c r="B28" s="157"/>
      <c r="C28" s="158"/>
      <c r="D28" s="158"/>
      <c r="E28" s="159" t="s">
        <v>264</v>
      </c>
      <c r="F28" s="160"/>
      <c r="G28" s="160"/>
      <c r="H28" s="161" t="s">
        <v>265</v>
      </c>
      <c r="I28" s="16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3"/>
      <c r="B30" s="164"/>
      <c r="C30" s="164"/>
      <c r="D30" s="165"/>
      <c r="E30" s="163"/>
      <c r="F30" s="164"/>
      <c r="G30" s="164"/>
      <c r="H30" s="132"/>
      <c r="I30" s="133"/>
      <c r="J30" s="10"/>
      <c r="K30" s="10"/>
      <c r="L30" s="10"/>
    </row>
    <row r="31" spans="1:12" ht="12.75">
      <c r="A31" s="94"/>
      <c r="B31" s="22"/>
      <c r="C31" s="21"/>
      <c r="D31" s="166"/>
      <c r="E31" s="166"/>
      <c r="F31" s="166"/>
      <c r="G31" s="167"/>
      <c r="H31" s="16"/>
      <c r="I31" s="101"/>
      <c r="J31" s="10"/>
      <c r="K31" s="10"/>
      <c r="L31" s="10"/>
    </row>
    <row r="32" spans="1:12" ht="12.75">
      <c r="A32" s="163"/>
      <c r="B32" s="164"/>
      <c r="C32" s="164"/>
      <c r="D32" s="165"/>
      <c r="E32" s="163"/>
      <c r="F32" s="164"/>
      <c r="G32" s="164"/>
      <c r="H32" s="132"/>
      <c r="I32" s="13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3"/>
      <c r="B34" s="164"/>
      <c r="C34" s="164"/>
      <c r="D34" s="165"/>
      <c r="E34" s="163"/>
      <c r="F34" s="164"/>
      <c r="G34" s="164"/>
      <c r="H34" s="132"/>
      <c r="I34" s="13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3"/>
      <c r="B36" s="164"/>
      <c r="C36" s="164"/>
      <c r="D36" s="165"/>
      <c r="E36" s="163"/>
      <c r="F36" s="164"/>
      <c r="G36" s="164"/>
      <c r="H36" s="132"/>
      <c r="I36" s="133"/>
      <c r="J36" s="10"/>
      <c r="K36" s="10"/>
      <c r="L36" s="10"/>
    </row>
    <row r="37" spans="1:12" ht="12.75">
      <c r="A37" s="103"/>
      <c r="B37" s="30"/>
      <c r="C37" s="168"/>
      <c r="D37" s="169"/>
      <c r="E37" s="16"/>
      <c r="F37" s="168"/>
      <c r="G37" s="169"/>
      <c r="H37" s="16"/>
      <c r="I37" s="95"/>
      <c r="J37" s="10"/>
      <c r="K37" s="10"/>
      <c r="L37" s="10"/>
    </row>
    <row r="38" spans="1:12" ht="12.75">
      <c r="A38" s="163"/>
      <c r="B38" s="164"/>
      <c r="C38" s="164"/>
      <c r="D38" s="165"/>
      <c r="E38" s="163"/>
      <c r="F38" s="164"/>
      <c r="G38" s="164"/>
      <c r="H38" s="132"/>
      <c r="I38" s="13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3"/>
      <c r="B40" s="164"/>
      <c r="C40" s="164"/>
      <c r="D40" s="165"/>
      <c r="E40" s="163"/>
      <c r="F40" s="164"/>
      <c r="G40" s="164"/>
      <c r="H40" s="132"/>
      <c r="I40" s="13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9" t="s">
        <v>266</v>
      </c>
      <c r="B44" s="173"/>
      <c r="C44" s="132"/>
      <c r="D44" s="133"/>
      <c r="E44" s="26"/>
      <c r="F44" s="144"/>
      <c r="G44" s="164"/>
      <c r="H44" s="164"/>
      <c r="I44" s="165"/>
      <c r="J44" s="10"/>
      <c r="K44" s="10"/>
      <c r="L44" s="10"/>
    </row>
    <row r="45" spans="1:12" ht="12.75">
      <c r="A45" s="103"/>
      <c r="B45" s="30"/>
      <c r="C45" s="168"/>
      <c r="D45" s="169"/>
      <c r="E45" s="16"/>
      <c r="F45" s="168"/>
      <c r="G45" s="170"/>
      <c r="H45" s="35"/>
      <c r="I45" s="107"/>
      <c r="J45" s="10"/>
      <c r="K45" s="10"/>
      <c r="L45" s="10"/>
    </row>
    <row r="46" spans="1:12" ht="12.75">
      <c r="A46" s="129" t="s">
        <v>267</v>
      </c>
      <c r="B46" s="173"/>
      <c r="C46" s="144" t="s">
        <v>335</v>
      </c>
      <c r="D46" s="171"/>
      <c r="E46" s="171"/>
      <c r="F46" s="171"/>
      <c r="G46" s="171"/>
      <c r="H46" s="171"/>
      <c r="I46" s="172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9" t="s">
        <v>269</v>
      </c>
      <c r="B48" s="173"/>
      <c r="C48" s="174" t="s">
        <v>336</v>
      </c>
      <c r="D48" s="175"/>
      <c r="E48" s="176"/>
      <c r="F48" s="16"/>
      <c r="G48" s="51" t="s">
        <v>270</v>
      </c>
      <c r="H48" s="174" t="s">
        <v>337</v>
      </c>
      <c r="I48" s="176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9" t="s">
        <v>256</v>
      </c>
      <c r="B50" s="173"/>
      <c r="C50" s="185" t="s">
        <v>338</v>
      </c>
      <c r="D50" s="175"/>
      <c r="E50" s="175"/>
      <c r="F50" s="175"/>
      <c r="G50" s="175"/>
      <c r="H50" s="175"/>
      <c r="I50" s="17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0" t="s">
        <v>271</v>
      </c>
      <c r="B52" s="141"/>
      <c r="C52" s="174" t="s">
        <v>339</v>
      </c>
      <c r="D52" s="175"/>
      <c r="E52" s="175"/>
      <c r="F52" s="175"/>
      <c r="G52" s="175"/>
      <c r="H52" s="175"/>
      <c r="I52" s="146"/>
      <c r="J52" s="10"/>
      <c r="K52" s="10"/>
      <c r="L52" s="10"/>
    </row>
    <row r="53" spans="1:12" ht="12.75">
      <c r="A53" s="108"/>
      <c r="B53" s="20"/>
      <c r="C53" s="179" t="s">
        <v>272</v>
      </c>
      <c r="D53" s="179"/>
      <c r="E53" s="179"/>
      <c r="F53" s="179"/>
      <c r="G53" s="179"/>
      <c r="H53" s="179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273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304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305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306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307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274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275</v>
      </c>
      <c r="F62" s="33"/>
      <c r="G62" s="180" t="s">
        <v>276</v>
      </c>
      <c r="H62" s="181"/>
      <c r="I62" s="182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riviera-adria.com"/>
    <hyperlink ref="C50" r:id="rId3" display="anka.sopta@rivie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view="pageBreakPreview" zoomScale="110" zoomScaleSheetLayoutView="110" zoomScalePageLayoutView="0" workbookViewId="0" topLeftCell="A60">
      <selection activeCell="J64" sqref="J64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340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341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277</v>
      </c>
      <c r="J4" s="59" t="s">
        <v>317</v>
      </c>
      <c r="K4" s="60" t="s">
        <v>318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1925729405</v>
      </c>
      <c r="K8" s="53">
        <f>K9+K16+K26+K35+K39</f>
        <v>1933216301.11</v>
      </c>
    </row>
    <row r="9" spans="1:11" ht="12.75">
      <c r="A9" s="204" t="s">
        <v>204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1447358</v>
      </c>
      <c r="K9" s="53">
        <f>SUM(K10:K15)</f>
        <v>1486357.6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1447358</v>
      </c>
      <c r="K11" s="7">
        <v>1447357.6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207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208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>
        <v>39000</v>
      </c>
    </row>
    <row r="15" spans="1:11" ht="12.75">
      <c r="A15" s="204" t="s">
        <v>209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205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1543594025</v>
      </c>
      <c r="K16" s="53">
        <f>SUM(K17:K25)</f>
        <v>1549987006.4</v>
      </c>
    </row>
    <row r="17" spans="1:11" ht="12.75">
      <c r="A17" s="204" t="s">
        <v>210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280045825</v>
      </c>
      <c r="K17" s="7">
        <v>280181825.32</v>
      </c>
    </row>
    <row r="18" spans="1:11" ht="12.75">
      <c r="A18" s="204" t="s">
        <v>246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1121689172</v>
      </c>
      <c r="K18" s="7">
        <v>1081902769.48</v>
      </c>
    </row>
    <row r="19" spans="1:11" ht="12.75">
      <c r="A19" s="204" t="s">
        <v>211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80320651</v>
      </c>
      <c r="K19" s="7">
        <v>80937141.62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19967572</v>
      </c>
      <c r="K20" s="7">
        <v>20285818.37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>
        <v>8589429</v>
      </c>
      <c r="K22" s="7">
        <v>6970080.71</v>
      </c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21245888</v>
      </c>
      <c r="K23" s="7">
        <v>67973883.18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11735488</v>
      </c>
      <c r="K24" s="7">
        <v>11735487.72</v>
      </c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189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380045546</v>
      </c>
      <c r="K26" s="53">
        <f>SUM(K27:K34)</f>
        <v>381100461.85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314771374</v>
      </c>
      <c r="K27" s="7">
        <v>314771374.25</v>
      </c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>
        <v>63383242</v>
      </c>
      <c r="K28" s="7">
        <v>64438157.6</v>
      </c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140000</v>
      </c>
      <c r="K29" s="7">
        <v>140000</v>
      </c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>
        <v>1750930</v>
      </c>
      <c r="K31" s="7">
        <v>1750930</v>
      </c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321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183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284977</v>
      </c>
      <c r="K35" s="53">
        <f>SUM(K36:K38)</f>
        <v>284976.57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>
        <v>284977</v>
      </c>
      <c r="K38" s="7">
        <v>284976.57</v>
      </c>
    </row>
    <row r="39" spans="1:11" ht="12.75">
      <c r="A39" s="204" t="s">
        <v>184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>
        <v>357499</v>
      </c>
      <c r="K39" s="7">
        <v>357498.69</v>
      </c>
    </row>
    <row r="40" spans="1:11" ht="12.75">
      <c r="A40" s="207" t="s">
        <v>239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228845496</v>
      </c>
      <c r="K40" s="53">
        <f>K41+K49+K56+K64</f>
        <v>182292311.98000002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4559156</v>
      </c>
      <c r="K41" s="53">
        <f>SUM(K42:K48)</f>
        <v>5224711.33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3574971</v>
      </c>
      <c r="K42" s="7">
        <v>4226643.56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>
        <v>740909</v>
      </c>
      <c r="K44" s="7">
        <v>740909.04</v>
      </c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243276</v>
      </c>
      <c r="K45" s="7">
        <v>257158.73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/>
      <c r="K46" s="7"/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25663812</v>
      </c>
      <c r="K49" s="53">
        <f>SUM(K50:K55)</f>
        <v>40074843.57000001</v>
      </c>
    </row>
    <row r="50" spans="1:11" ht="12.75">
      <c r="A50" s="204" t="s">
        <v>199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1579588</v>
      </c>
      <c r="K50" s="7">
        <v>2105221.29</v>
      </c>
    </row>
    <row r="51" spans="1:11" ht="12.75">
      <c r="A51" s="204" t="s">
        <v>200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9693296</v>
      </c>
      <c r="K51" s="7">
        <v>14607393.47</v>
      </c>
    </row>
    <row r="52" spans="1:11" ht="12.75">
      <c r="A52" s="204" t="s">
        <v>201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202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371654</v>
      </c>
      <c r="K53" s="7">
        <v>888291.94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11661386</v>
      </c>
      <c r="K54" s="7">
        <v>14617724.78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2357888</v>
      </c>
      <c r="K55" s="7">
        <v>7856212.09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7288855</v>
      </c>
      <c r="K56" s="53">
        <f>SUM(K57:K63)</f>
        <v>26669101.560000002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6036499</v>
      </c>
      <c r="K58" s="7">
        <v>25449516</v>
      </c>
    </row>
    <row r="59" spans="1:11" ht="12.75">
      <c r="A59" s="204" t="s">
        <v>241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>
        <v>1083853</v>
      </c>
      <c r="K61" s="7">
        <v>1083853.44</v>
      </c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/>
      <c r="K62" s="7"/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>
        <v>168503</v>
      </c>
      <c r="K63" s="7">
        <v>135732.12</v>
      </c>
    </row>
    <row r="64" spans="1:11" ht="12.75">
      <c r="A64" s="204" t="s">
        <v>206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191333673</v>
      </c>
      <c r="K64" s="7">
        <v>110323655.52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16184585</v>
      </c>
      <c r="K65" s="7">
        <v>16176238.71</v>
      </c>
    </row>
    <row r="66" spans="1:11" ht="12.75">
      <c r="A66" s="207" t="s">
        <v>240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2170759486</v>
      </c>
      <c r="K66" s="53">
        <f>K7+K8+K40+K65</f>
        <v>2131684851.8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54977227</v>
      </c>
      <c r="K67" s="8">
        <v>54959206.28</v>
      </c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190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1718345136</v>
      </c>
      <c r="K69" s="54">
        <f>K70+K71+K72+K78+K79+K82+K85</f>
        <v>1629242513.6800003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1065463400</v>
      </c>
      <c r="K70" s="7">
        <v>1065463400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478235923</v>
      </c>
      <c r="K71" s="7">
        <v>478235922.9</v>
      </c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121712673</v>
      </c>
      <c r="K72" s="53">
        <f>K73+K74-K75+K76+K77</f>
        <v>121712672.65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57792194</v>
      </c>
      <c r="K73" s="7">
        <v>57792193.88</v>
      </c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52225816</v>
      </c>
      <c r="K74" s="7">
        <v>52225815.58</v>
      </c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>
        <v>45420632</v>
      </c>
      <c r="K75" s="7">
        <v>45420631.92</v>
      </c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57115295</v>
      </c>
      <c r="K77" s="7">
        <v>57115295.11</v>
      </c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262263</v>
      </c>
      <c r="K78" s="7">
        <v>262263.4</v>
      </c>
    </row>
    <row r="79" spans="1:13" ht="12.75">
      <c r="A79" s="204" t="s">
        <v>237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0</v>
      </c>
      <c r="K79" s="53">
        <f>K80-K81</f>
        <v>52670876.77</v>
      </c>
      <c r="M79" s="128"/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>
        <v>52670876.77</v>
      </c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/>
      <c r="K81" s="7"/>
    </row>
    <row r="82" spans="1:11" ht="12.75">
      <c r="A82" s="204" t="s">
        <v>238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52670877</v>
      </c>
      <c r="K82" s="53">
        <f>K83-K84</f>
        <v>-89102622.04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52670877</v>
      </c>
      <c r="K83" s="7"/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>
        <v>89102622.04</v>
      </c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358217</v>
      </c>
      <c r="K86" s="53">
        <f>SUM(K87:K89)</f>
        <v>358216.69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358217</v>
      </c>
      <c r="K89" s="7">
        <v>358216.69</v>
      </c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296047540</v>
      </c>
      <c r="K90" s="53">
        <f>SUM(K91:K99)</f>
        <v>322965381.13000005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242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294599270</v>
      </c>
      <c r="K93" s="7">
        <v>321727454.74</v>
      </c>
    </row>
    <row r="94" spans="1:11" ht="12.75">
      <c r="A94" s="204" t="s">
        <v>243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244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245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>
        <v>1382703</v>
      </c>
      <c r="K98" s="7">
        <v>1172359.79</v>
      </c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>
        <v>65567</v>
      </c>
      <c r="K99" s="7">
        <v>65566.6</v>
      </c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127353994</v>
      </c>
      <c r="K100" s="53">
        <f>SUM(K101:K112)</f>
        <v>156910578.29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2768</v>
      </c>
      <c r="K101" s="7">
        <v>3751.13</v>
      </c>
    </row>
    <row r="102" spans="1:11" ht="12.75">
      <c r="A102" s="204" t="s">
        <v>242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>
        <v>4345</v>
      </c>
      <c r="K102" s="7"/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72647275</v>
      </c>
      <c r="K103" s="7">
        <v>61917937.73</v>
      </c>
    </row>
    <row r="104" spans="1:11" ht="12.75">
      <c r="A104" s="204" t="s">
        <v>243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5946927</v>
      </c>
      <c r="K104" s="7">
        <v>47067490.45</v>
      </c>
    </row>
    <row r="105" spans="1:11" ht="12.75">
      <c r="A105" s="204" t="s">
        <v>244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35134000</v>
      </c>
      <c r="K105" s="7">
        <v>35700270.02</v>
      </c>
    </row>
    <row r="106" spans="1:11" ht="12.75">
      <c r="A106" s="204" t="s">
        <v>245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8233988</v>
      </c>
      <c r="K108" s="7">
        <v>7287797.66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3890442</v>
      </c>
      <c r="K109" s="7">
        <v>3342037.17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1494249</v>
      </c>
      <c r="K112" s="7">
        <v>1591294.13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28654599</v>
      </c>
      <c r="K113" s="7">
        <v>22208162.01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2170759486</v>
      </c>
      <c r="K114" s="53">
        <f>K69+K86+K90+K100+K113</f>
        <v>2131684851.8000004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>
        <v>54977227</v>
      </c>
      <c r="K115" s="8">
        <v>54959206.28</v>
      </c>
    </row>
    <row r="116" spans="1:11" ht="12.75">
      <c r="A116" s="196" t="s">
        <v>308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185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309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52">
      <selection activeCell="P70" sqref="P7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342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343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278</v>
      </c>
      <c r="J4" s="252" t="s">
        <v>317</v>
      </c>
      <c r="K4" s="252"/>
      <c r="L4" s="252" t="s">
        <v>318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12594975</v>
      </c>
      <c r="K7" s="54">
        <f>SUM(K8:K9)</f>
        <v>12594975</v>
      </c>
      <c r="L7" s="54">
        <f>SUM(L8:L9)</f>
        <v>18073290.17</v>
      </c>
      <c r="M7" s="54">
        <f>SUM(M8:M9)</f>
        <v>18073290.17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11380665</v>
      </c>
      <c r="K8" s="7">
        <v>11380665</v>
      </c>
      <c r="L8" s="7">
        <v>16588367.38</v>
      </c>
      <c r="M8" s="7">
        <v>16588367.38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1214310</v>
      </c>
      <c r="K9" s="7">
        <v>1214310</v>
      </c>
      <c r="L9" s="7">
        <f>60807.28+1424115.51</f>
        <v>1484922.79</v>
      </c>
      <c r="M9" s="7">
        <f>60807.28+1424115.51</f>
        <v>1484922.79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89930629</v>
      </c>
      <c r="K10" s="53">
        <f>K11+K12+K16+K20+K21+K22+K25+K26</f>
        <v>89930629</v>
      </c>
      <c r="L10" s="53">
        <f>L11+L12+L16+L20+L21+L22+L25+L26</f>
        <v>108564533.61</v>
      </c>
      <c r="M10" s="53">
        <f>M11+M12+M16+M20+M21+M22+M25+M26</f>
        <v>108564533.61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13030256</v>
      </c>
      <c r="K12" s="53">
        <f>SUM(K13:K15)</f>
        <v>13030256</v>
      </c>
      <c r="L12" s="53">
        <f>SUM(L13:L15)</f>
        <v>20775034.09</v>
      </c>
      <c r="M12" s="53">
        <f>SUM(M13:M15)</f>
        <v>20775034.09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6533569</v>
      </c>
      <c r="K13" s="7">
        <v>6533569</v>
      </c>
      <c r="L13" s="7">
        <v>9165216.08</v>
      </c>
      <c r="M13" s="7">
        <v>9165216.08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27915</v>
      </c>
      <c r="K14" s="7">
        <v>27915</v>
      </c>
      <c r="L14" s="7">
        <v>19953.04</v>
      </c>
      <c r="M14" s="7">
        <v>19953.04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6468772</v>
      </c>
      <c r="K15" s="7">
        <v>6468772</v>
      </c>
      <c r="L15" s="7">
        <v>11589864.97</v>
      </c>
      <c r="M15" s="7">
        <v>11589864.97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19684723</v>
      </c>
      <c r="K16" s="53">
        <f>SUM(K17:K19)</f>
        <v>19684723</v>
      </c>
      <c r="L16" s="53">
        <f>SUM(L17:L19)</f>
        <v>20503796.4</v>
      </c>
      <c r="M16" s="53">
        <f>SUM(M17:M19)</f>
        <v>20503796.4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12074136</v>
      </c>
      <c r="K17" s="7">
        <v>12074136</v>
      </c>
      <c r="L17" s="7">
        <v>12939422.24</v>
      </c>
      <c r="M17" s="7">
        <v>12939422.24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4735672</v>
      </c>
      <c r="K18" s="7">
        <v>4735672</v>
      </c>
      <c r="L18" s="7">
        <v>4878610.71</v>
      </c>
      <c r="M18" s="7">
        <v>4878610.71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2874915</v>
      </c>
      <c r="K19" s="7">
        <v>2874915</v>
      </c>
      <c r="L19" s="7">
        <v>2685763.45</v>
      </c>
      <c r="M19" s="7">
        <v>2685763.45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33823785</v>
      </c>
      <c r="K20" s="7">
        <v>33823785</v>
      </c>
      <c r="L20" s="7">
        <v>40726187.27</v>
      </c>
      <c r="M20" s="7">
        <v>40726187.27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22967518</v>
      </c>
      <c r="K21" s="7">
        <v>22967518</v>
      </c>
      <c r="L21" s="7">
        <v>25875664.68</v>
      </c>
      <c r="M21" s="7">
        <v>25875664.68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/>
      <c r="M24" s="7"/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424347</v>
      </c>
      <c r="K26" s="7">
        <v>424347</v>
      </c>
      <c r="L26" s="7">
        <v>683851.17</v>
      </c>
      <c r="M26" s="7">
        <v>683851.17</v>
      </c>
    </row>
    <row r="27" spans="1:13" ht="12.75">
      <c r="A27" s="207" t="s">
        <v>212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1373713</v>
      </c>
      <c r="K27" s="53">
        <f>SUM(K28:K32)</f>
        <v>1373713</v>
      </c>
      <c r="L27" s="53">
        <f>SUM(L28:L32)</f>
        <v>3432227.4</v>
      </c>
      <c r="M27" s="53">
        <f>SUM(M28:M32)</f>
        <v>3432227.4</v>
      </c>
    </row>
    <row r="28" spans="1:13" ht="12.75">
      <c r="A28" s="207" t="s">
        <v>226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116462</v>
      </c>
      <c r="K28" s="7">
        <v>116462</v>
      </c>
      <c r="L28" s="7">
        <v>1316376.92</v>
      </c>
      <c r="M28" s="7">
        <v>1316376.92</v>
      </c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1079864</v>
      </c>
      <c r="K29" s="7">
        <v>1079864</v>
      </c>
      <c r="L29" s="7">
        <v>911497.19</v>
      </c>
      <c r="M29" s="7">
        <v>911497.19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222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>
        <v>210412.17</v>
      </c>
      <c r="M31" s="7">
        <v>210412.17</v>
      </c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177387</v>
      </c>
      <c r="K32" s="7">
        <v>177387</v>
      </c>
      <c r="L32" s="7">
        <v>993941.12</v>
      </c>
      <c r="M32" s="7">
        <v>993941.12</v>
      </c>
    </row>
    <row r="33" spans="1:13" ht="12.75">
      <c r="A33" s="207" t="s">
        <v>213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1995827</v>
      </c>
      <c r="K33" s="53">
        <f>SUM(K34:K37)</f>
        <v>1995827</v>
      </c>
      <c r="L33" s="53">
        <f>SUM(L34:L37)</f>
        <v>2043606</v>
      </c>
      <c r="M33" s="53">
        <f>SUM(M34:M37)</f>
        <v>2043606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1903569</v>
      </c>
      <c r="K35" s="7">
        <v>1903569</v>
      </c>
      <c r="L35" s="7">
        <v>1942288.35</v>
      </c>
      <c r="M35" s="7">
        <v>1942288.35</v>
      </c>
    </row>
    <row r="36" spans="1:13" ht="12.75">
      <c r="A36" s="207" t="s">
        <v>223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>
        <v>56117</v>
      </c>
      <c r="K36" s="7">
        <v>56117</v>
      </c>
      <c r="L36" s="7">
        <v>32770.52</v>
      </c>
      <c r="M36" s="7">
        <v>32770.52</v>
      </c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>
        <v>36141</v>
      </c>
      <c r="K37" s="7">
        <v>36141</v>
      </c>
      <c r="L37" s="7">
        <v>68547.13</v>
      </c>
      <c r="M37" s="7">
        <v>68547.13</v>
      </c>
    </row>
    <row r="38" spans="1:13" ht="12.75">
      <c r="A38" s="207" t="s">
        <v>194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195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224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225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214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13968688</v>
      </c>
      <c r="K42" s="53">
        <f>K7+K27+K38+K40</f>
        <v>13968688</v>
      </c>
      <c r="L42" s="53">
        <f>L7+L27+L38+L40</f>
        <v>21505517.57</v>
      </c>
      <c r="M42" s="53">
        <f>M7+M27+M38+M40</f>
        <v>21505517.57</v>
      </c>
    </row>
    <row r="43" spans="1:13" ht="12.75">
      <c r="A43" s="207" t="s">
        <v>215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91926456</v>
      </c>
      <c r="K43" s="53">
        <f>K10+K33+K39+K41</f>
        <v>91926456</v>
      </c>
      <c r="L43" s="53">
        <f>L10+L33+L39+L41</f>
        <v>110608139.61</v>
      </c>
      <c r="M43" s="53">
        <f>M10+M33+M39+M41</f>
        <v>110608139.61</v>
      </c>
    </row>
    <row r="44" spans="1:13" ht="12.75">
      <c r="A44" s="207" t="s">
        <v>235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-77957768</v>
      </c>
      <c r="K44" s="53">
        <f>K42-K43</f>
        <v>-77957768</v>
      </c>
      <c r="L44" s="53">
        <f>L42-L43</f>
        <v>-89102622.03999999</v>
      </c>
      <c r="M44" s="53">
        <f>M42-M43</f>
        <v>-89102622.03999999</v>
      </c>
    </row>
    <row r="45" spans="1:13" ht="12.75">
      <c r="A45" s="215" t="s">
        <v>217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5" t="s">
        <v>218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77957768</v>
      </c>
      <c r="K46" s="53">
        <f>IF(K43&gt;K42,K43-K42,0)</f>
        <v>77957768</v>
      </c>
      <c r="L46" s="53">
        <f>IF(L43&gt;L42,L43-L42,0)</f>
        <v>89102622.03999999</v>
      </c>
      <c r="M46" s="53">
        <f>IF(M43&gt;M42,M43-M42,0)</f>
        <v>89102622.03999999</v>
      </c>
    </row>
    <row r="47" spans="1:13" ht="12.75">
      <c r="A47" s="207" t="s">
        <v>216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236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-77957768</v>
      </c>
      <c r="K48" s="53">
        <f>K44-K47</f>
        <v>-77957768</v>
      </c>
      <c r="L48" s="53">
        <f>L44-L47</f>
        <v>-89102622.03999999</v>
      </c>
      <c r="M48" s="53">
        <f>M44-M47</f>
        <v>-89102622.03999999</v>
      </c>
    </row>
    <row r="49" spans="1:13" ht="12.75">
      <c r="A49" s="215" t="s">
        <v>191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7" t="s">
        <v>219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77957768</v>
      </c>
      <c r="K50" s="61">
        <f>IF(K48&lt;0,-K48,0)</f>
        <v>77957768</v>
      </c>
      <c r="L50" s="61">
        <f>IF(L48&lt;0,-L48,0)</f>
        <v>89102622.03999999</v>
      </c>
      <c r="M50" s="61">
        <f>IF(M48&lt;0,-M48,0)</f>
        <v>89102622.03999999</v>
      </c>
    </row>
    <row r="51" spans="1:13" ht="12.75" customHeight="1">
      <c r="A51" s="196" t="s">
        <v>310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186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233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>
        <f>+J48</f>
        <v>-77957768</v>
      </c>
      <c r="K53" s="7">
        <f>+K48</f>
        <v>-77957768</v>
      </c>
      <c r="L53" s="7">
        <f>+L48</f>
        <v>-89102622.03999999</v>
      </c>
      <c r="M53" s="7">
        <f>+M48</f>
        <v>-89102622.03999999</v>
      </c>
    </row>
    <row r="54" spans="1:13" ht="12.75">
      <c r="A54" s="244" t="s">
        <v>234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188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203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>
        <f>+J53</f>
        <v>-77957768</v>
      </c>
      <c r="K56" s="6">
        <f>+K53</f>
        <v>-77957768</v>
      </c>
      <c r="L56" s="6">
        <f>+L53</f>
        <v>-89102622.03999999</v>
      </c>
      <c r="M56" s="6">
        <f>+M53</f>
        <v>-89102622.03999999</v>
      </c>
    </row>
    <row r="57" spans="1:13" ht="12.75">
      <c r="A57" s="207" t="s">
        <v>220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7" t="s">
        <v>227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228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229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230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231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232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221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192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7" t="s">
        <v>193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-77957768</v>
      </c>
      <c r="K67" s="61">
        <f>K56+K66</f>
        <v>-77957768</v>
      </c>
      <c r="L67" s="61">
        <f>L56+L66</f>
        <v>-89102622.03999999</v>
      </c>
      <c r="M67" s="61">
        <f>M56+M66</f>
        <v>-89102622.03999999</v>
      </c>
    </row>
    <row r="68" spans="1:13" ht="12.75" customHeight="1">
      <c r="A68" s="240" t="s">
        <v>311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187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233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>
        <f>+J67</f>
        <v>-77957768</v>
      </c>
      <c r="K70" s="7">
        <f>+K67</f>
        <v>-77957768</v>
      </c>
      <c r="L70" s="7">
        <f>+L67</f>
        <v>-89102622.03999999</v>
      </c>
      <c r="M70" s="7">
        <f>+M67</f>
        <v>-89102622.03999999</v>
      </c>
    </row>
    <row r="71" spans="1:13" ht="12.75">
      <c r="A71" s="237" t="s">
        <v>234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L57" sqref="L57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343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3.2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278</v>
      </c>
      <c r="J4" s="67" t="s">
        <v>317</v>
      </c>
      <c r="K4" s="67" t="s">
        <v>318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281</v>
      </c>
      <c r="K5" s="69" t="s">
        <v>282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-77957769</v>
      </c>
      <c r="K7" s="7">
        <v>-89102622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33823785</v>
      </c>
      <c r="K8" s="7">
        <v>40726187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38826000</v>
      </c>
      <c r="K9" s="7">
        <v>33843830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/>
      <c r="K12" s="7">
        <v>8347</v>
      </c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-5307984</v>
      </c>
      <c r="K13" s="53">
        <f>SUM(K7:K12)</f>
        <v>-14524258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25097139</v>
      </c>
      <c r="K15" s="7">
        <v>33791277</v>
      </c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>
        <v>3987</v>
      </c>
      <c r="K16" s="7">
        <v>665555</v>
      </c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2652987</v>
      </c>
      <c r="K17" s="7"/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27754113</v>
      </c>
      <c r="K18" s="53">
        <f>SUM(K14:K17)</f>
        <v>34456832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33062097</v>
      </c>
      <c r="K20" s="53">
        <f>IF(K18&gt;K13,K18-K13,0)</f>
        <v>48981090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/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>
        <v>41295</v>
      </c>
      <c r="K26" s="7"/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41295</v>
      </c>
      <c r="K27" s="53">
        <f>SUM(K22:K26)</f>
        <v>0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19418033</v>
      </c>
      <c r="K28" s="7">
        <v>47158169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>
        <v>431</v>
      </c>
      <c r="K29" s="7">
        <v>1054916</v>
      </c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19418464</v>
      </c>
      <c r="K31" s="53">
        <f>SUM(K28:K30)</f>
        <v>48213085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19377169</v>
      </c>
      <c r="K33" s="53">
        <f>IF(K31&gt;K27,K31-K27,0)</f>
        <v>48213085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>
        <v>16394502</v>
      </c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0</v>
      </c>
      <c r="K38" s="53">
        <f>SUM(K35:K37)</f>
        <v>16394502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11651123</v>
      </c>
      <c r="K39" s="7"/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>
        <v>202683</v>
      </c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>
        <v>210344</v>
      </c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11853806</v>
      </c>
      <c r="K44" s="53">
        <f>SUM(K39:K43)</f>
        <v>210344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0</v>
      </c>
      <c r="K45" s="53">
        <f>IF(K38&gt;K44,K38-K44,0)</f>
        <v>16184158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11853806</v>
      </c>
      <c r="K46" s="53">
        <f>IF(K44&gt;K38,K44-K38,0)</f>
        <v>0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IF(J20-J19+J33-J32+J46-J45&gt;0,J20-J19+J33-J32+J46-J45,0)</f>
        <v>64293072</v>
      </c>
      <c r="K48" s="53">
        <f>IF(K20-K19+K33-K32+K46-K45&gt;0,K20-K19+K33-K32+K46-K45,0)</f>
        <v>81010017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158552597</v>
      </c>
      <c r="K49" s="7">
        <v>191333673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>
        <f>+J48</f>
        <v>64293072</v>
      </c>
      <c r="K51" s="7">
        <f>+K48</f>
        <v>81010017</v>
      </c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94259525</v>
      </c>
      <c r="K52" s="61">
        <f>K49+K50-K51</f>
        <v>110323656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4" sqref="A34:H3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278</v>
      </c>
      <c r="J4" s="67" t="s">
        <v>317</v>
      </c>
      <c r="K4" s="67" t="s">
        <v>318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281</v>
      </c>
      <c r="K5" s="73" t="s">
        <v>282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198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197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319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320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J13" sqref="J1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6384" width="9.140625" style="76" customWidth="1"/>
  </cols>
  <sheetData>
    <row r="1" spans="1:12" ht="12.75">
      <c r="A1" s="284" t="s">
        <v>280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69" t="s">
        <v>345</v>
      </c>
      <c r="D2" s="269"/>
      <c r="E2" s="77" t="s">
        <v>322</v>
      </c>
      <c r="F2" s="43" t="s">
        <v>249</v>
      </c>
      <c r="G2" s="270" t="s">
        <v>323</v>
      </c>
      <c r="H2" s="271"/>
      <c r="I2" s="74"/>
      <c r="J2" s="74"/>
      <c r="K2" s="74"/>
      <c r="L2" s="78"/>
    </row>
    <row r="3" spans="1:11" ht="23.25">
      <c r="A3" s="272" t="s">
        <v>59</v>
      </c>
      <c r="B3" s="272"/>
      <c r="C3" s="272"/>
      <c r="D3" s="272"/>
      <c r="E3" s="272"/>
      <c r="F3" s="272"/>
      <c r="G3" s="272"/>
      <c r="H3" s="272"/>
      <c r="I3" s="81" t="s">
        <v>303</v>
      </c>
      <c r="J3" s="82" t="s">
        <v>150</v>
      </c>
      <c r="K3" s="82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4">
        <v>2</v>
      </c>
      <c r="J4" s="83" t="s">
        <v>281</v>
      </c>
      <c r="K4" s="83" t="s">
        <v>282</v>
      </c>
    </row>
    <row r="5" spans="1:11" ht="12.75">
      <c r="A5" s="274" t="s">
        <v>283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f>+Bilanca!J70</f>
        <v>1065463400</v>
      </c>
      <c r="K5" s="45">
        <f>+Bilanca!K70</f>
        <v>1065463400</v>
      </c>
    </row>
    <row r="6" spans="1:11" ht="12.75">
      <c r="A6" s="274" t="s">
        <v>284</v>
      </c>
      <c r="B6" s="275"/>
      <c r="C6" s="275"/>
      <c r="D6" s="275"/>
      <c r="E6" s="275"/>
      <c r="F6" s="275"/>
      <c r="G6" s="275"/>
      <c r="H6" s="275"/>
      <c r="I6" s="44">
        <v>2</v>
      </c>
      <c r="J6" s="46">
        <f>+Bilanca!J71</f>
        <v>478235923</v>
      </c>
      <c r="K6" s="46">
        <f>+Bilanca!K71</f>
        <v>478235922.9</v>
      </c>
    </row>
    <row r="7" spans="1:11" ht="12.75">
      <c r="A7" s="274" t="s">
        <v>285</v>
      </c>
      <c r="B7" s="275"/>
      <c r="C7" s="275"/>
      <c r="D7" s="275"/>
      <c r="E7" s="275"/>
      <c r="F7" s="275"/>
      <c r="G7" s="275"/>
      <c r="H7" s="275"/>
      <c r="I7" s="44">
        <v>3</v>
      </c>
      <c r="J7" s="46">
        <f>+Bilanca!J72</f>
        <v>121712673</v>
      </c>
      <c r="K7" s="46">
        <f>+Bilanca!K72</f>
        <v>121712672.65</v>
      </c>
    </row>
    <row r="8" spans="1:11" ht="12.75">
      <c r="A8" s="274" t="s">
        <v>286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f>+Bilanca!J79</f>
        <v>0</v>
      </c>
      <c r="K8" s="46">
        <f>+Bilanca!K79</f>
        <v>52670876.77</v>
      </c>
    </row>
    <row r="9" spans="1:11" ht="12.75">
      <c r="A9" s="274" t="s">
        <v>287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f>+Bilanca!J82</f>
        <v>52670877</v>
      </c>
      <c r="K9" s="46">
        <f>+Bilanca!K82</f>
        <v>-89102622.04</v>
      </c>
    </row>
    <row r="10" spans="1:11" ht="12.75">
      <c r="A10" s="274" t="s">
        <v>288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/>
      <c r="K10" s="46"/>
    </row>
    <row r="11" spans="1:11" ht="12.75">
      <c r="A11" s="274" t="s">
        <v>289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290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>
        <f>+Bilanca!J78</f>
        <v>262263</v>
      </c>
      <c r="K12" s="46">
        <f>+Bilanca!K78</f>
        <v>262263.4</v>
      </c>
    </row>
    <row r="13" spans="1:11" ht="12.75">
      <c r="A13" s="274" t="s">
        <v>291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76" t="s">
        <v>292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1718345136</v>
      </c>
      <c r="K14" s="79">
        <f>SUM(K5:K13)</f>
        <v>1629242513.6800003</v>
      </c>
    </row>
    <row r="15" spans="1:11" ht="12.75">
      <c r="A15" s="274" t="s">
        <v>293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294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295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296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297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298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76" t="s">
        <v>299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300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301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/>
      <c r="K24" s="80"/>
    </row>
    <row r="25" spans="1:11" ht="30" customHeight="1">
      <c r="A25" s="282" t="s">
        <v>302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279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314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Anamarija Boskovic</cp:lastModifiedBy>
  <cp:lastPrinted>2013-04-17T07:23:44Z</cp:lastPrinted>
  <dcterms:created xsi:type="dcterms:W3CDTF">2008-10-17T11:51:54Z</dcterms:created>
  <dcterms:modified xsi:type="dcterms:W3CDTF">2013-05-02T07:56:51Z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