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<sst xmlns="http://schemas.openxmlformats.org/spreadsheetml/2006/main" count="402" uniqueCount="350">
  <si>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</si>
  <si>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</si>
  <si>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</si>
  <si>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</si>
  <si>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</si>
  <si>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</si>
  <si>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</si>
  <si>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</si>
  <si>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</si>
  <si>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</si>
  <si>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</si>
  <si>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</si>
  <si>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</si>
  <si>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</si>
  <si>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</si>
  <si>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</si>
  <si>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</si>
  <si>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</si>
  <si>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</si>
  <si>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</si>
  <si>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</si>
  <si>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</si>
  <si>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</si>
  <si>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</si>
  <si>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</si>
  <si>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</si>
  <si>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</si>
  <si>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</si>
  <si>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</si>
  <si>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</si>
  <si>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</si>
  <si>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</si>
  <si>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</si>
  <si>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</si>
  <si>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</si>
  <si>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</si>
  <si>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</si>
  <si>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</si>
  <si>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</si>
  <si>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</si>
  <si>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</si>
  <si>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</si>
  <si>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</si>
  <si>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</si>
  <si>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</si>
  <si>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</si>
  <si>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</si>
  <si>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</si>
  <si>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</si>
  <si>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</si>
  <si>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</si>
  <si>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</si>
  <si>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</si>
  <si>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</si>
  <si>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</si>
  <si>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</si>
  <si>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</si>
  <si>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</si>
  <si>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</si>
  <si>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</si>
  <si>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</si>
  <si>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</si>
  <si>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</si>
  <si>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</si>
  <si>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</si>
  <si>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</si>
  <si>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</si>
  <si>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</si>
  <si>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</si>
  <si>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</si>
  <si>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</si>
  <si>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</si>
  <si>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</si>
  <si>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</si>
  <si>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</si>
  <si>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</si>
  <si>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</si>
  <si>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</si>
  <si>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</si>
  <si>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</si>
  <si>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</si>
  <si>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</si>
  <si>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</si>
  <si>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</si>
  <si>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</si>
  <si>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</si>
  <si>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</si>
  <si>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</si>
  <si>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</si>
  <si>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</si>
  <si>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</si>
  <si>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</si>
  <si>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</si>
  <si>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</si>
  <si>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</si>
  <si>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</si>
  <si>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</si>
  <si>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</si>
  <si>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</si>
  <si>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</si>
  <si>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</si>
  <si>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</si>
  <si>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</si>
  <si>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</si>
  <si>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</si>
  <si>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</si>
  <si>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</si>
  <si>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</si>
  <si>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</si>
  <si>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</si>
  <si>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</si>
  <si>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</si>
  <si>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</si>
  <si>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</si>
  <si>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</si>
  <si>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</si>
  <si>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</si>
  <si>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</si>
  <si>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</si>
  <si>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</si>
  <si>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</si>
  <si>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</si>
  <si>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</si>
  <si>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</si>
  <si>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</si>
  <si>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</si>
  <si>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</si>
  <si>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</si>
  <si>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</si>
  <si>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</si>
  <si>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</si>
  <si>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</si>
  <si>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</si>
  <si>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</si>
  <si>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</si>
  <si>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</si>
  <si>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</si>
  <si>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</si>
  <si>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</si>
  <si>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</si>
  <si>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</si>
  <si>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</si>
  <si>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</si>
  <si>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</si>
  <si>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</si>
  <si>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</si>
  <si>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</si>
  <si>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</si>
  <si>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</si>
  <si>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</si>
  <si>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</si>
  <si>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</si>
  <si>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</si>
  <si>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</si>
  <si>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</si>
  <si>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</si>
  <si>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</si>
  <si>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</si>
  <si>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</si>
  <si>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</si>
  <si>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</si>
  <si>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</si>
  <si>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</si>
  <si>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</si>
  <si>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</si>
  <si>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</si>
  <si>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</si>
  <si>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</si>
  <si>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</si>
  <si>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</si>
  <si>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</si>
  <si>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</si>
  <si>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</si>
  <si>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</si>
  <si>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</si>
  <si>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</si>
  <si>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</si>
  <si>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</si>
  <si>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</si>
  <si>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</si>
  <si>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</si>
  <si>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</si>
  <si>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</si>
  <si>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</si>
  <si>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</si>
  <si>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</si>
  <si>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</si>
  <si>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</si>
  <si>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</si>
  <si>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</si>
  <si>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</si>
  <si>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</si>
  <si>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</si>
  <si>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</si>
  <si>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</si>
  <si>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</si>
  <si>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</si>
  <si>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</si>
  <si>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</si>
  <si>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</si>
  <si>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</si>
  <si>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</si>
  <si>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</si>
  <si>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</si>
  <si>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</si>
  <si>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</si>
  <si>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</si>
  <si>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</si>
  <si>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</si>
  <si>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</si>
  <si>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</si>
  <si>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</si>
  <si>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</si>
  <si>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</si>
  <si>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</si>
  <si>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</si>
  <si>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</si>
  <si>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</si>
  <si>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</si>
  <si>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</si>
  <si>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</si>
  <si>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</si>
  <si>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</si>
  <si>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</si>
  <si>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</si>
  <si>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</si>
  <si>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</si>
  <si>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</si>
  <si>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</si>
  <si>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</si>
  <si>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</si>
  <si>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</si>
  <si>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</si>
  <si>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</si>
  <si>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</si>
  <si>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</si>
  <si>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</si>
  <si>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</si>
  <si>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</si>
  <si>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</si>
  <si>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</si>
  <si>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</si>
  <si>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</si>
  <si>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</si>
  <si>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</si>
  <si>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</si>
  <si>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</si>
  <si>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</si>
  <si>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</si>
  <si>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</si>
  <si>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</si>
  <si>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</si>
  <si>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</si>
  <si>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</si>
  <si>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</si>
  <si>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</si>
  <si>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</si>
  <si>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</si>
  <si>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</si>
  <si>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</si>
  <si>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</si>
  <si>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</si>
  <si>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</si>
  <si>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</si>
  <si>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</si>
  <si>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</si>
  <si>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</si>
  <si>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</si>
  <si>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</si>
  <si>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</si>
  <si>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</si>
  <si>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</si>
  <si>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</si>
  <si>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</si>
  <si>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</si>
  <si>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</si>
  <si>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</si>
  <si>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</si>
  <si>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</si>
  <si>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</si>
  <si>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</si>
  <si>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</si>
  <si>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</si>
  <si>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</si>
  <si>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</si>
  <si>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</si>
  <si>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</si>
  <si>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</si>
  <si>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</si>
  <si>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</si>
  <si>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</si>
  <si>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</si>
  <si>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</si>
  <si>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</si>
  <si>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</si>
  <si>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</si>
  <si>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</si>
  <si>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</si>
  <si>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</si>
  <si>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</si>
  <si>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</si>
  <si>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</si>
  <si>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</si>
  <si>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</si>
  <si>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</si>
  <si>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</si>
  <si>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</si>
  <si>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</si>
  <si>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</si>
  <si>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</si>
  <si>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</si>
  <si>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</si>
  <si>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</si>
  <si>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</si>
  <si>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</si>
  <si>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</si>
  <si>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</si>
  <si>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</si>
  <si>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</si>
  <si>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</si>
  <si>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</si>
  <si>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</si>
  <si>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</si>
  <si>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1.1.2013.</t>
  </si>
  <si>
    <t>31.03.2013.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</si>
  <si>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</si>
  <si>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</si>
  <si>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</si>
  <si>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</si>
  <si>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</si>
  <si>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</si>
  <si>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</si>
  <si>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</si>
  <si>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</si>
  <si>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</si>
  <si>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5510</t>
  </si>
  <si>
    <t>Dubrovnik Babin Kuk d.d.</t>
  </si>
  <si>
    <t>Dubrovnik</t>
  </si>
  <si>
    <t>3303989</t>
  </si>
  <si>
    <t>Sopta Anka</t>
  </si>
  <si>
    <t>052 408 188</t>
  </si>
  <si>
    <t>052 408 110</t>
  </si>
  <si>
    <t>anka.sopta@riviera.hr</t>
  </si>
  <si>
    <t>Černjul Edi, Čižmek Marko</t>
  </si>
  <si>
    <t>u razdoblju 01.01.13.  do  31.03.2013.</t>
  </si>
  <si>
    <t>Obveznik: _Riviera Adria d.d.____________________________________________________________</t>
  </si>
  <si>
    <t>Obveznik: __Riviera Adria d.d.___________________________________________________________</t>
  </si>
  <si>
    <t>stanje na dan 31.03.2013.</t>
  </si>
  <si>
    <t>Obveznik: ___Riviera Adria d.d.__________________________________________________________</t>
  </si>
  <si>
    <t>u razdoblju 01.01.2013. 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</si>
</sst>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O26" sqref="O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247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248</v>
      </c>
      <c r="B2" s="184"/>
      <c r="C2" s="184"/>
      <c r="D2" s="185"/>
      <c r="E2" s="120" t="s">
        <v>323</v>
      </c>
      <c r="F2" s="12"/>
      <c r="G2" s="13" t="s">
        <v>249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250</v>
      </c>
      <c r="B6" s="137"/>
      <c r="C6" s="151" t="s">
        <v>325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251</v>
      </c>
      <c r="B8" s="190"/>
      <c r="C8" s="151" t="s">
        <v>326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252</v>
      </c>
      <c r="B10" s="181"/>
      <c r="C10" s="151" t="s">
        <v>327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253</v>
      </c>
      <c r="B12" s="137"/>
      <c r="C12" s="153" t="s">
        <v>328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254</v>
      </c>
      <c r="B14" s="137"/>
      <c r="C14" s="179">
        <v>52440</v>
      </c>
      <c r="D14" s="180"/>
      <c r="E14" s="16"/>
      <c r="F14" s="153" t="s">
        <v>329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255</v>
      </c>
      <c r="B16" s="137"/>
      <c r="C16" s="153" t="s">
        <v>330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256</v>
      </c>
      <c r="B18" s="137"/>
      <c r="C18" s="174" t="s">
        <v>331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257</v>
      </c>
      <c r="B20" s="137"/>
      <c r="C20" s="174" t="s">
        <v>332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258</v>
      </c>
      <c r="B22" s="137"/>
      <c r="C22" s="121">
        <v>348</v>
      </c>
      <c r="D22" s="153" t="s">
        <v>329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259</v>
      </c>
      <c r="B24" s="137"/>
      <c r="C24" s="121">
        <v>18</v>
      </c>
      <c r="D24" s="153" t="s">
        <v>333</v>
      </c>
      <c r="E24" s="164"/>
      <c r="F24" s="164"/>
      <c r="G24" s="165"/>
      <c r="H24" s="51" t="s">
        <v>260</v>
      </c>
      <c r="I24" s="128">
        <v>1699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6" t="s">
        <v>261</v>
      </c>
      <c r="B26" s="137"/>
      <c r="C26" s="122" t="s">
        <v>334</v>
      </c>
      <c r="D26" s="25"/>
      <c r="E26" s="33"/>
      <c r="F26" s="24"/>
      <c r="G26" s="166" t="s">
        <v>262</v>
      </c>
      <c r="H26" s="137"/>
      <c r="I26" s="123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263</v>
      </c>
      <c r="B28" s="168"/>
      <c r="C28" s="169"/>
      <c r="D28" s="169"/>
      <c r="E28" s="170" t="s">
        <v>264</v>
      </c>
      <c r="F28" s="171"/>
      <c r="G28" s="171"/>
      <c r="H28" s="172" t="s">
        <v>265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 t="s">
        <v>336</v>
      </c>
      <c r="B30" s="154"/>
      <c r="C30" s="154"/>
      <c r="D30" s="155"/>
      <c r="E30" s="161" t="s">
        <v>337</v>
      </c>
      <c r="F30" s="154"/>
      <c r="G30" s="154"/>
      <c r="H30" s="151" t="s">
        <v>338</v>
      </c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266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267</v>
      </c>
      <c r="B46" s="132"/>
      <c r="C46" s="153" t="s">
        <v>339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269</v>
      </c>
      <c r="B48" s="132"/>
      <c r="C48" s="138" t="s">
        <v>340</v>
      </c>
      <c r="D48" s="134"/>
      <c r="E48" s="135"/>
      <c r="F48" s="16"/>
      <c r="G48" s="51" t="s">
        <v>270</v>
      </c>
      <c r="H48" s="138" t="s">
        <v>341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256</v>
      </c>
      <c r="B50" s="132"/>
      <c r="C50" s="133" t="s">
        <v>342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271</v>
      </c>
      <c r="B52" s="137"/>
      <c r="C52" s="138" t="s">
        <v>343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272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273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305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306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307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308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8" t="s">
        <v>276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J118" sqref="J118:J11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348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277</v>
      </c>
      <c r="J4" s="59" t="s">
        <v>318</v>
      </c>
      <c r="K4" s="60" t="s">
        <v>319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2400633872</v>
      </c>
      <c r="K8" s="53">
        <f>K9+K16+K26+K35+K39</f>
        <v>2404931429.25</v>
      </c>
    </row>
    <row r="9" spans="1:11" ht="12.75">
      <c r="A9" s="209" t="s">
        <v>204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1735904</v>
      </c>
      <c r="K9" s="53">
        <f>SUM(K10:K15)</f>
        <v>1774904.5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1735904</v>
      </c>
      <c r="K11" s="7">
        <v>1735904.5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207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208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>
        <v>39000</v>
      </c>
    </row>
    <row r="15" spans="1:11" ht="12.75">
      <c r="A15" s="209" t="s">
        <v>209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205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2394313743</v>
      </c>
      <c r="K16" s="53">
        <f>SUM(K17:K25)</f>
        <v>2398574615.1</v>
      </c>
    </row>
    <row r="17" spans="1:11" ht="12.75">
      <c r="A17" s="209" t="s">
        <v>210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563330902</v>
      </c>
      <c r="K17" s="7">
        <v>563466902.36</v>
      </c>
    </row>
    <row r="18" spans="1:11" ht="12.75">
      <c r="A18" s="209" t="s">
        <v>246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1595728136</v>
      </c>
      <c r="K18" s="7">
        <v>1541407191.95</v>
      </c>
    </row>
    <row r="19" spans="1:11" ht="12.75">
      <c r="A19" s="209" t="s">
        <v>211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126081015</v>
      </c>
      <c r="K19" s="7">
        <v>128942543.59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31153978</v>
      </c>
      <c r="K20" s="7">
        <v>31887873.61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29006844</v>
      </c>
      <c r="K22" s="7">
        <v>25602468.49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33339523</v>
      </c>
      <c r="K23" s="7">
        <v>91594289.73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15673345</v>
      </c>
      <c r="K24" s="7">
        <v>15673345.37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189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3379952</v>
      </c>
      <c r="K26" s="53">
        <f>SUM(K27:K34)</f>
        <v>3390264.3499999996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1270778</v>
      </c>
      <c r="K27" s="7">
        <v>1281090.9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160000</v>
      </c>
      <c r="K29" s="7">
        <v>160000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1949174</v>
      </c>
      <c r="K31" s="7">
        <v>1949173.45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322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183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846774</v>
      </c>
      <c r="K35" s="53">
        <f>SUM(K36:K38)</f>
        <v>834146.61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461608</v>
      </c>
      <c r="K37" s="7">
        <v>448980.55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385166</v>
      </c>
      <c r="K38" s="7">
        <v>385166.06</v>
      </c>
    </row>
    <row r="39" spans="1:11" ht="12.75">
      <c r="A39" s="209" t="s">
        <v>184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357499</v>
      </c>
      <c r="K39" s="7">
        <v>357498.69</v>
      </c>
    </row>
    <row r="40" spans="1:11" ht="12.75">
      <c r="A40" s="198" t="s">
        <v>239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236126557</v>
      </c>
      <c r="K40" s="53">
        <f>K41+K49+K56+K64</f>
        <v>175229390.39999998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7802245</v>
      </c>
      <c r="K41" s="53">
        <f>SUM(K42:K48)</f>
        <v>10927384.39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6058754</v>
      </c>
      <c r="K42" s="7">
        <v>7072373.53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740909</v>
      </c>
      <c r="K44" s="7">
        <v>740909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315810</v>
      </c>
      <c r="K45" s="7">
        <v>330538.84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686772</v>
      </c>
      <c r="K46" s="7">
        <v>2783563.02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31684930</v>
      </c>
      <c r="K49" s="53">
        <f>SUM(K50:K55)</f>
        <v>51387938.42999999</v>
      </c>
    </row>
    <row r="50" spans="1:11" ht="12.75">
      <c r="A50" s="209" t="s">
        <v>199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200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12431606</v>
      </c>
      <c r="K51" s="7">
        <v>17132961.21</v>
      </c>
    </row>
    <row r="52" spans="1:11" ht="12.75">
      <c r="A52" s="209" t="s">
        <v>201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202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384929</v>
      </c>
      <c r="K53" s="7">
        <v>898818.58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16377892</v>
      </c>
      <c r="K54" s="7">
        <v>24876134.06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2490503</v>
      </c>
      <c r="K55" s="7">
        <v>8480024.58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1432638</v>
      </c>
      <c r="K56" s="53">
        <f>SUM(K57:K63)</f>
        <v>1566200.2999999998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241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1083853</v>
      </c>
      <c r="K61" s="7">
        <v>1083853.44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100268</v>
      </c>
      <c r="K62" s="7">
        <v>307268.2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248517</v>
      </c>
      <c r="K63" s="7">
        <v>175078.66</v>
      </c>
    </row>
    <row r="64" spans="1:11" ht="12.75">
      <c r="A64" s="209" t="s">
        <v>206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195206744</v>
      </c>
      <c r="K64" s="7">
        <v>111347867.28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20961344</v>
      </c>
      <c r="K65" s="7">
        <v>20197277.64</v>
      </c>
    </row>
    <row r="66" spans="1:11" ht="12.75">
      <c r="A66" s="198" t="s">
        <v>240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2657721773</v>
      </c>
      <c r="K66" s="53">
        <f>K7+K8+K40+K65</f>
        <v>2600358097.29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54977227</v>
      </c>
      <c r="K67" s="8">
        <v>54959206.28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1689780480</v>
      </c>
      <c r="K69" s="54">
        <f>K70+K71+K72+K78+K79+K82+K85</f>
        <v>1553845009.0500002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1065463400</v>
      </c>
      <c r="K70" s="7">
        <v>1065463400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478235923</v>
      </c>
      <c r="K71" s="7">
        <v>478235922.9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121513407</v>
      </c>
      <c r="K72" s="53">
        <f>K73+K74-K75+K76+K77</f>
        <v>121513406.33000001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57792194</v>
      </c>
      <c r="K73" s="7">
        <v>57792193.88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52225816</v>
      </c>
      <c r="K74" s="7">
        <v>52225815.58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45619898</v>
      </c>
      <c r="K75" s="7">
        <v>45619898.24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57115295</v>
      </c>
      <c r="K77" s="7">
        <v>57115295.11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262263</v>
      </c>
      <c r="K78" s="7">
        <v>262263.4</v>
      </c>
    </row>
    <row r="79" spans="1:11" ht="12.75">
      <c r="A79" s="209" t="s">
        <v>237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-37193712</v>
      </c>
      <c r="K79" s="53">
        <f>K80-K81</f>
        <v>7450468.65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>
        <v>7450468.65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37193712</v>
      </c>
      <c r="K81" s="7"/>
    </row>
    <row r="82" spans="1:11" ht="12.75">
      <c r="A82" s="209" t="s">
        <v>238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44644181</v>
      </c>
      <c r="K82" s="53">
        <f>K83-K84</f>
        <v>-133179353.2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44644181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133179353.2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16855018</v>
      </c>
      <c r="K85" s="7">
        <v>14098900.97</v>
      </c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26744892</v>
      </c>
      <c r="K86" s="53">
        <f>SUM(K87:K89)</f>
        <v>26740796.12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26744892</v>
      </c>
      <c r="K89" s="7">
        <v>26740796.12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692016888</v>
      </c>
      <c r="K90" s="53">
        <f>SUM(K91:K99)</f>
        <v>737857094.48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242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686356671</v>
      </c>
      <c r="K93" s="7">
        <v>732407220.8</v>
      </c>
    </row>
    <row r="94" spans="1:11" ht="12.75">
      <c r="A94" s="209" t="s">
        <v>243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244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245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5594651</v>
      </c>
      <c r="K98" s="7">
        <v>5384307.08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65566</v>
      </c>
      <c r="K99" s="7">
        <v>65566.6</v>
      </c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212500588</v>
      </c>
      <c r="K100" s="53">
        <f>SUM(K101:K112)</f>
        <v>252330087.07999998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242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4345</v>
      </c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141153553</v>
      </c>
      <c r="K103" s="7">
        <v>119588182.39</v>
      </c>
    </row>
    <row r="104" spans="1:11" ht="12.75">
      <c r="A104" s="209" t="s">
        <v>243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7853029</v>
      </c>
      <c r="K104" s="7">
        <v>55167377.75</v>
      </c>
    </row>
    <row r="105" spans="1:11" ht="12.75">
      <c r="A105" s="209" t="s">
        <v>244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40281882</v>
      </c>
      <c r="K105" s="7">
        <v>57050331.1</v>
      </c>
    </row>
    <row r="106" spans="1:11" ht="12.75">
      <c r="A106" s="209" t="s">
        <v>245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11727784</v>
      </c>
      <c r="K108" s="7">
        <v>9985749.3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7695213</v>
      </c>
      <c r="K109" s="7">
        <v>7073501.75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3784782</v>
      </c>
      <c r="K112" s="7">
        <v>3464944.79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36678925</v>
      </c>
      <c r="K113" s="7">
        <v>29585110.69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2657721773</v>
      </c>
      <c r="K114" s="53">
        <f>K69+K86+K90+K100+K113</f>
        <v>2600358097.42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54977227</v>
      </c>
      <c r="K115" s="8">
        <v>54959206.28</v>
      </c>
    </row>
    <row r="116" spans="1:11" ht="12.75">
      <c r="A116" s="215" t="s">
        <v>309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185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1672925462</v>
      </c>
      <c r="K118" s="7">
        <f>+K69-K85</f>
        <v>1539746108.0800002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16855018</v>
      </c>
      <c r="K119" s="8">
        <f>+K85</f>
        <v>14098900.97</v>
      </c>
    </row>
    <row r="120" spans="1:11" ht="12.75">
      <c r="A120" s="234" t="s">
        <v>310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10.140625" style="52" bestFit="1" customWidth="1"/>
    <col min="12" max="12" width="10.42187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278</v>
      </c>
      <c r="J4" s="238" t="s">
        <v>318</v>
      </c>
      <c r="K4" s="238"/>
      <c r="L4" s="238" t="s">
        <v>319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16740706</v>
      </c>
      <c r="K7" s="54">
        <f>SUM(K8:K9)</f>
        <v>16740706</v>
      </c>
      <c r="L7" s="54">
        <f>SUM(L8:L9)</f>
        <v>23743524.959999997</v>
      </c>
      <c r="M7" s="54">
        <f>SUM(M8:M9)</f>
        <v>23743524.959999997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15120673</v>
      </c>
      <c r="K8" s="7">
        <v>15120673</v>
      </c>
      <c r="L8" s="7">
        <v>21954225.47</v>
      </c>
      <c r="M8" s="7">
        <v>21954225.47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1620033</v>
      </c>
      <c r="K9" s="7">
        <v>1620033</v>
      </c>
      <c r="L9" s="7">
        <f>60807.28+1728492.21</f>
        <v>1789299.49</v>
      </c>
      <c r="M9" s="7">
        <f>60807.28+1728492.21</f>
        <v>1789299.49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123116975</v>
      </c>
      <c r="K10" s="53">
        <f>K11+K12+K16+K20+K21+K22+K25+K26</f>
        <v>123116975</v>
      </c>
      <c r="L10" s="53">
        <f>L11+L12+L16+L20+L21+L22+L25+L26</f>
        <v>157652300.45999998</v>
      </c>
      <c r="M10" s="53">
        <f>M11+M12+M16+M20+M21+M22+M25+M26</f>
        <v>157652300.45999998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19381441</v>
      </c>
      <c r="K12" s="53">
        <f>SUM(K13:K15)</f>
        <v>19381441</v>
      </c>
      <c r="L12" s="53">
        <f>SUM(L13:L15)</f>
        <v>39507334.72</v>
      </c>
      <c r="M12" s="53">
        <f>SUM(M13:M15)</f>
        <v>39507334.72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9351750</v>
      </c>
      <c r="K13" s="7">
        <v>9351750</v>
      </c>
      <c r="L13" s="7">
        <v>13144452.18</v>
      </c>
      <c r="M13" s="7">
        <v>13144452.18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30913</v>
      </c>
      <c r="K14" s="7">
        <v>30913</v>
      </c>
      <c r="L14" s="7">
        <v>31296.11</v>
      </c>
      <c r="M14" s="7">
        <v>31296.11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9998778</v>
      </c>
      <c r="K15" s="7">
        <v>9998778</v>
      </c>
      <c r="L15" s="7">
        <v>26331586.43</v>
      </c>
      <c r="M15" s="7">
        <v>26331586.43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27213413</v>
      </c>
      <c r="K16" s="53">
        <f>SUM(K17:K19)</f>
        <v>27213413</v>
      </c>
      <c r="L16" s="53">
        <f>SUM(L17:L19)</f>
        <v>28702652.12</v>
      </c>
      <c r="M16" s="53">
        <f>SUM(M17:M19)</f>
        <v>28702652.12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16286255</v>
      </c>
      <c r="K17" s="7">
        <v>16286255</v>
      </c>
      <c r="L17" s="7">
        <v>17652387.05</v>
      </c>
      <c r="M17" s="7">
        <v>17652387.05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6948526</v>
      </c>
      <c r="K18" s="7">
        <v>6948526</v>
      </c>
      <c r="L18" s="7">
        <v>7301038.28</v>
      </c>
      <c r="M18" s="7">
        <v>7301038.28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3978632</v>
      </c>
      <c r="K19" s="7">
        <v>3978632</v>
      </c>
      <c r="L19" s="7">
        <v>3749226.79</v>
      </c>
      <c r="M19" s="7">
        <v>3749226.79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46521862</v>
      </c>
      <c r="K20" s="7">
        <v>46521862</v>
      </c>
      <c r="L20" s="7">
        <v>55260728.88</v>
      </c>
      <c r="M20" s="7">
        <v>55260728.88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29463109</v>
      </c>
      <c r="K21" s="7">
        <v>29463109</v>
      </c>
      <c r="L21" s="7">
        <v>33402735.04</v>
      </c>
      <c r="M21" s="7">
        <v>33402735.04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537150</v>
      </c>
      <c r="K26" s="7">
        <v>537150</v>
      </c>
      <c r="L26" s="7">
        <v>778849.7</v>
      </c>
      <c r="M26" s="7">
        <v>778849.7</v>
      </c>
    </row>
    <row r="27" spans="1:13" ht="12.75">
      <c r="A27" s="198" t="s">
        <v>212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1947116</v>
      </c>
      <c r="K27" s="53">
        <f>SUM(K28:K32)</f>
        <v>1947116</v>
      </c>
      <c r="L27" s="53">
        <f>SUM(L28:L32)</f>
        <v>2600382.02</v>
      </c>
      <c r="M27" s="53">
        <f>SUM(M28:M32)</f>
        <v>2600382.02</v>
      </c>
    </row>
    <row r="28" spans="1:13" ht="12.75">
      <c r="A28" s="198" t="s">
        <v>226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116462</v>
      </c>
      <c r="K28" s="7">
        <v>116462</v>
      </c>
      <c r="L28" s="7"/>
      <c r="M28" s="7"/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1513687</v>
      </c>
      <c r="K29" s="7">
        <v>1513687</v>
      </c>
      <c r="L29" s="7">
        <v>959109.98</v>
      </c>
      <c r="M29" s="7">
        <v>959109.98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222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>
        <v>639700.2</v>
      </c>
      <c r="M31" s="7">
        <v>639700.2</v>
      </c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316967</v>
      </c>
      <c r="K32" s="7">
        <v>316967</v>
      </c>
      <c r="L32" s="7">
        <v>1001571.84</v>
      </c>
      <c r="M32" s="7">
        <v>1001571.84</v>
      </c>
    </row>
    <row r="33" spans="1:13" ht="12.75">
      <c r="A33" s="198" t="s">
        <v>213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6620770</v>
      </c>
      <c r="K33" s="53">
        <f>SUM(K34:K37)</f>
        <v>6620770</v>
      </c>
      <c r="L33" s="53">
        <f>SUM(L34:L37)</f>
        <v>4627077.239999999</v>
      </c>
      <c r="M33" s="53">
        <f>SUM(M34:M37)</f>
        <v>4627077.239999999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/>
      <c r="M34" s="7"/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6379637</v>
      </c>
      <c r="K35" s="7">
        <v>6379637</v>
      </c>
      <c r="L35" s="7">
        <v>4485091.72</v>
      </c>
      <c r="M35" s="7">
        <v>4485091.72</v>
      </c>
    </row>
    <row r="36" spans="1:13" ht="12.75">
      <c r="A36" s="198" t="s">
        <v>223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>
        <v>124992</v>
      </c>
      <c r="K36" s="7">
        <v>124992</v>
      </c>
      <c r="L36" s="7">
        <v>73438.39</v>
      </c>
      <c r="M36" s="7">
        <v>73438.39</v>
      </c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116141</v>
      </c>
      <c r="K37" s="7">
        <v>116141</v>
      </c>
      <c r="L37" s="7">
        <v>68547.13</v>
      </c>
      <c r="M37" s="7">
        <v>68547.13</v>
      </c>
    </row>
    <row r="38" spans="1:13" ht="12.75">
      <c r="A38" s="198" t="s">
        <v>194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224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225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214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18687822</v>
      </c>
      <c r="K42" s="53">
        <f>K7+K27+K38+K40</f>
        <v>18687822</v>
      </c>
      <c r="L42" s="53">
        <f>L7+L27+L38+L40</f>
        <v>26343906.979999997</v>
      </c>
      <c r="M42" s="53">
        <f>M7+M27+M38+M40</f>
        <v>26343906.979999997</v>
      </c>
    </row>
    <row r="43" spans="1:13" ht="12.75">
      <c r="A43" s="198" t="s">
        <v>215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129737745</v>
      </c>
      <c r="K43" s="53">
        <f>K10+K33+K39+K41</f>
        <v>129737745</v>
      </c>
      <c r="L43" s="53">
        <f>L10+L33+L39+L41</f>
        <v>162279377.7</v>
      </c>
      <c r="M43" s="53">
        <f>M10+M33+M39+M41</f>
        <v>162279377.7</v>
      </c>
    </row>
    <row r="44" spans="1:13" ht="12.75">
      <c r="A44" s="198" t="s">
        <v>235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-111049923</v>
      </c>
      <c r="K44" s="53">
        <f>K42-K43</f>
        <v>-111049923</v>
      </c>
      <c r="L44" s="53">
        <f>L42-L43</f>
        <v>-135935470.72</v>
      </c>
      <c r="M44" s="53">
        <f>M42-M43</f>
        <v>-135935470.72</v>
      </c>
    </row>
    <row r="45" spans="1:13" ht="12.75">
      <c r="A45" s="218" t="s">
        <v>217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218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111049923</v>
      </c>
      <c r="K46" s="53">
        <f>IF(K43&gt;K42,K43-K42,0)</f>
        <v>111049923</v>
      </c>
      <c r="L46" s="53">
        <f>IF(L43&gt;L42,L43-L42,0)</f>
        <v>135935470.72</v>
      </c>
      <c r="M46" s="53">
        <f>IF(M43&gt;M42,M43-M42,0)</f>
        <v>135935470.72</v>
      </c>
    </row>
    <row r="47" spans="1:13" ht="12.75">
      <c r="A47" s="198" t="s">
        <v>216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/>
      <c r="L47" s="7"/>
      <c r="M47" s="7"/>
    </row>
    <row r="48" spans="1:13" ht="12.75">
      <c r="A48" s="198" t="s">
        <v>236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-111049923</v>
      </c>
      <c r="K48" s="53">
        <f>K44-K47</f>
        <v>-111049923</v>
      </c>
      <c r="L48" s="53">
        <f>L44-L47</f>
        <v>-135935470.72</v>
      </c>
      <c r="M48" s="53">
        <f>M44-M47</f>
        <v>-135935470.72</v>
      </c>
    </row>
    <row r="49" spans="1:13" ht="12.75">
      <c r="A49" s="218" t="s">
        <v>191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219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111049923</v>
      </c>
      <c r="K50" s="61">
        <f>IF(K48&lt;0,-K48,0)</f>
        <v>111049923</v>
      </c>
      <c r="L50" s="61">
        <f>IF(L48&lt;0,-L48,0)</f>
        <v>135935470.72</v>
      </c>
      <c r="M50" s="61">
        <f>IF(M48&lt;0,-M48,0)</f>
        <v>135935470.72</v>
      </c>
    </row>
    <row r="51" spans="1:13" ht="12.75" customHeight="1">
      <c r="A51" s="215" t="s">
        <v>311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233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-109039443</v>
      </c>
      <c r="K53" s="7">
        <v>-109039443</v>
      </c>
      <c r="L53" s="7">
        <v>-133179353.29</v>
      </c>
      <c r="M53" s="7">
        <v>-133179353.29</v>
      </c>
    </row>
    <row r="54" spans="1:13" ht="12.75">
      <c r="A54" s="239" t="s">
        <v>234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>
        <v>-2010480</v>
      </c>
      <c r="K54" s="8">
        <v>-2010480</v>
      </c>
      <c r="L54" s="8">
        <v>-2756117.43</v>
      </c>
      <c r="M54" s="8">
        <v>-2756117.43</v>
      </c>
    </row>
    <row r="55" spans="1:13" ht="12.75" customHeight="1">
      <c r="A55" s="215" t="s">
        <v>188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203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f>+J48</f>
        <v>-111049923</v>
      </c>
      <c r="K56" s="6">
        <f>+K48</f>
        <v>-111049923</v>
      </c>
      <c r="L56" s="6">
        <f>+L48</f>
        <v>-135935470.72</v>
      </c>
      <c r="M56" s="6">
        <f>+M48</f>
        <v>-135935470.72</v>
      </c>
    </row>
    <row r="57" spans="1:13" ht="12.75">
      <c r="A57" s="198" t="s">
        <v>220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8" t="s">
        <v>227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228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229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230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231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232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221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8" t="s">
        <v>193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-111049923</v>
      </c>
      <c r="K67" s="61">
        <f>K56+K66</f>
        <v>-111049923</v>
      </c>
      <c r="L67" s="61">
        <f>L56+L66</f>
        <v>-135935470.72</v>
      </c>
      <c r="M67" s="61">
        <f>M56+M66</f>
        <v>-135935470.72</v>
      </c>
    </row>
    <row r="68" spans="1:13" ht="12.75" customHeight="1">
      <c r="A68" s="249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233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f>+J53</f>
        <v>-109039443</v>
      </c>
      <c r="K70" s="7">
        <f>+K53</f>
        <v>-109039443</v>
      </c>
      <c r="L70" s="7">
        <v>-133179353.29</v>
      </c>
      <c r="M70" s="7">
        <v>-133179353.29</v>
      </c>
    </row>
    <row r="71" spans="1:13" ht="12.75">
      <c r="A71" s="246" t="s">
        <v>234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f>+J54</f>
        <v>-2010480</v>
      </c>
      <c r="K71" s="8">
        <f>+K54</f>
        <v>-2010480</v>
      </c>
      <c r="L71" s="8">
        <v>-2756117.43</v>
      </c>
      <c r="M71" s="8">
        <v>-2756117.43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110" zoomScaleSheetLayoutView="110" zoomScalePageLayoutView="0" workbookViewId="0" topLeftCell="A19">
      <selection activeCell="N48" sqref="N48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282</v>
      </c>
      <c r="K5" s="69" t="s">
        <v>283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f>-110901580-148343</f>
        <v>-111049923</v>
      </c>
      <c r="K7" s="7">
        <v>-135935471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46521862</v>
      </c>
      <c r="K8" s="7">
        <v>55260729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f>47005469+148343</f>
        <v>47153812</v>
      </c>
      <c r="K9" s="7">
        <v>56776549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2143537</v>
      </c>
      <c r="K10" s="7">
        <v>215490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1929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27152</v>
      </c>
      <c r="K12" s="7">
        <v>764066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-15201631</v>
      </c>
      <c r="K13" s="53">
        <f>SUM(K7:K12)</f>
        <v>-22918637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4672441</v>
      </c>
      <c r="K14" s="7">
        <v>1297154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25112179</v>
      </c>
      <c r="K15" s="7">
        <v>39825361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1061078</v>
      </c>
      <c r="K16" s="7">
        <v>3125140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4306936</v>
      </c>
      <c r="K17" s="7">
        <v>652380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35152634</v>
      </c>
      <c r="K18" s="53">
        <f>SUM(K14:K17)</f>
        <v>44900035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50354265</v>
      </c>
      <c r="K20" s="53">
        <f>IF(K18&gt;K13,K18-K13,0)</f>
        <v>67818672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41295</v>
      </c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41295</v>
      </c>
      <c r="K27" s="53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20329504</v>
      </c>
      <c r="K28" s="7">
        <v>59552616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431</v>
      </c>
      <c r="K29" s="7">
        <v>1054916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20329935</v>
      </c>
      <c r="K31" s="53">
        <f>SUM(K28:K30)</f>
        <v>60607532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20288640</v>
      </c>
      <c r="K33" s="53">
        <f>IF(K31&gt;K27,K31-K27,0)</f>
        <v>60607532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>
        <v>16394502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35126837</v>
      </c>
      <c r="K36" s="7">
        <v>39390299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81750</v>
      </c>
      <c r="K37" s="7">
        <v>22939</v>
      </c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35208587</v>
      </c>
      <c r="K38" s="53">
        <f>SUM(K35:K37)</f>
        <v>55807740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27097721</v>
      </c>
      <c r="K39" s="7">
        <v>10823068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202683</v>
      </c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417344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27300404</v>
      </c>
      <c r="K44" s="53">
        <f>SUM(K39:K43)</f>
        <v>11240412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7908183</v>
      </c>
      <c r="K45" s="53">
        <f>IF(K38&gt;K44,K38-K44,0)</f>
        <v>44567328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62734722</v>
      </c>
      <c r="K48" s="53">
        <f>IF(K20-K19+K33-K32+K46-K45&gt;0,K20-K19+K33-K32+K46-K45,0)</f>
        <v>83858876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162382222</v>
      </c>
      <c r="K49" s="7">
        <v>195206744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+J48</f>
        <v>62734722</v>
      </c>
      <c r="K51" s="7">
        <f>+K48</f>
        <v>83858876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99647500</v>
      </c>
      <c r="K52" s="61">
        <f>K49+K50-K51</f>
        <v>111347868</v>
      </c>
    </row>
    <row r="56" ht="12.75">
      <c r="H56" s="12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198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197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5" t="s">
        <v>280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281</v>
      </c>
      <c r="D2" s="285"/>
      <c r="E2" s="77" t="s">
        <v>323</v>
      </c>
      <c r="F2" s="43" t="s">
        <v>249</v>
      </c>
      <c r="G2" s="286" t="s">
        <v>324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f>+Bilanca!J70</f>
        <v>1065463400</v>
      </c>
      <c r="K5" s="45">
        <v>1065463400</v>
      </c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f>+Bilanca!J71</f>
        <v>478235923</v>
      </c>
      <c r="K6" s="46">
        <v>478235922.9</v>
      </c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f>+Bilanca!J72</f>
        <v>121513407</v>
      </c>
      <c r="K7" s="46">
        <f>+Bilanca!K72</f>
        <v>121513406.33000001</v>
      </c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f>+Bilanca!J79</f>
        <v>-37193712</v>
      </c>
      <c r="K8" s="46">
        <f>+Bilanca!K79</f>
        <v>7450468.65</v>
      </c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f>+Bilanca!J82</f>
        <v>44644181</v>
      </c>
      <c r="K9" s="46">
        <f>+Bilanca!K82</f>
        <v>-133179353.2</v>
      </c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f>+Bilanca!J78</f>
        <v>262263</v>
      </c>
      <c r="K12" s="46">
        <f>+Bilanca!K78</f>
        <v>262263.4</v>
      </c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293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1672925462</v>
      </c>
      <c r="K14" s="79">
        <f>SUM(K5:K13)</f>
        <v>1539746108.0800002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300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301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302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2013-04-17T13:48:07Z</cp:lastPrinted>
  <dcterms:created xsi:type="dcterms:W3CDTF">2008-10-17T11:51:54Z</dcterms:created>
  <dcterms:modified xsi:type="dcterms:W3CDTF">2013-05-02T07:53:00Z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