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<sst xmlns="http://schemas.openxmlformats.org/spreadsheetml/2006/main" count="399" uniqueCount="346">
  <si>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</si>
  <si>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</si>
  <si>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</si>
  <si>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</si>
  <si>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</si>
  <si>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</si>
  <si>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</si>
  <si>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</si>
  <si>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</si>
  <si>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</si>
  <si>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</si>
  <si>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</si>
  <si>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</si>
  <si>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</si>
  <si>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</si>
  <si>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</si>
  <si>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</si>
  <si>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</si>
  <si>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</si>
  <si>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</si>
  <si>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</si>
  <si>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</si>
  <si>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</si>
  <si>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</si>
  <si>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</si>
  <si>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</si>
  <si>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</si>
  <si>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</si>
  <si>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</si>
  <si>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</si>
  <si>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</si>
  <si>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</si>
  <si>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</si>
  <si>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</si>
  <si>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</si>
  <si>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</si>
  <si>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</si>
  <si>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</si>
  <si>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</si>
  <si>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</si>
  <si>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</si>
  <si>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</si>
  <si>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</si>
  <si>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</si>
  <si>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</si>
  <si>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</si>
  <si>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</si>
  <si>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</si>
  <si>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</si>
  <si>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</si>
  <si>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</si>
  <si>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</si>
  <si>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</si>
  <si>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</si>
  <si>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</si>
  <si>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</si>
  <si>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</si>
  <si>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</si>
  <si>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</si>
  <si>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</si>
  <si>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</si>
  <si>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</si>
  <si>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</si>
  <si>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</si>
  <si>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</si>
  <si>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</si>
  <si>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</si>
  <si>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</si>
  <si>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</si>
  <si>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</si>
  <si>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</si>
  <si>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</si>
  <si>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</si>
  <si>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</si>
  <si>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</si>
  <si>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</si>
  <si>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</si>
  <si>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</si>
  <si>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</si>
  <si>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</si>
  <si>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</si>
  <si>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</si>
  <si>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</si>
  <si>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</si>
  <si>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</si>
  <si>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</si>
  <si>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</si>
  <si>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</si>
  <si>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</si>
  <si>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</si>
  <si>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</si>
  <si>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</si>
  <si>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</si>
  <si>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</si>
  <si>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</si>
  <si>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</si>
  <si>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</si>
  <si>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</si>
  <si>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</si>
  <si>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</si>
  <si>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</si>
  <si>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</si>
  <si>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</si>
  <si>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</si>
  <si>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</si>
  <si>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</si>
  <si>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</si>
  <si>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</si>
  <si>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</si>
  <si>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</si>
  <si>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</si>
  <si>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</si>
  <si>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</si>
  <si>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</si>
  <si>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</si>
  <si>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</si>
  <si>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</si>
  <si>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</si>
  <si>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</si>
  <si>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</si>
  <si>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</si>
  <si>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</si>
  <si>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</si>
  <si>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</si>
  <si>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</si>
  <si>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</si>
  <si>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</si>
  <si>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</si>
  <si>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</si>
  <si>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</si>
  <si>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</si>
  <si>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</si>
  <si>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</si>
  <si>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</si>
  <si>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</si>
  <si>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</si>
  <si>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</si>
  <si>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</si>
  <si>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</si>
  <si>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</si>
  <si>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</si>
  <si>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</si>
  <si>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</si>
  <si>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</si>
  <si>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</si>
  <si>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</si>
  <si>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</si>
  <si>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</si>
  <si>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</si>
  <si>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</si>
  <si>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</si>
  <si>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</si>
  <si>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</si>
  <si>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</si>
  <si>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</si>
  <si>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</si>
  <si>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</si>
  <si>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</si>
  <si>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</si>
  <si>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</si>
  <si>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</si>
  <si>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</si>
  <si>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</si>
  <si>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</si>
  <si>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</si>
  <si>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</si>
  <si>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</si>
  <si>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</si>
  <si>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</si>
  <si>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</si>
  <si>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</si>
  <si>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</si>
  <si>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</si>
  <si>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</si>
  <si>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</si>
  <si>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</si>
  <si>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</si>
  <si>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</si>
  <si>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</si>
  <si>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</si>
  <si>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</si>
  <si>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</si>
  <si>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</si>
  <si>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</si>
  <si>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</si>
  <si>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</si>
  <si>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</si>
  <si>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</si>
  <si>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</si>
  <si>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</si>
  <si>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</si>
  <si>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</si>
  <si>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</si>
  <si>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</si>
  <si>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</si>
  <si>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</si>
  <si>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</si>
  <si>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</si>
  <si>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</si>
  <si>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</si>
  <si>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</si>
  <si>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</si>
  <si>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</si>
  <si>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</si>
  <si>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</si>
  <si>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</si>
  <si>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</si>
  <si>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</si>
  <si>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</si>
  <si>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</si>
  <si>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</si>
  <si>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</si>
  <si>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</si>
  <si>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</si>
  <si>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</si>
  <si>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</si>
  <si>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</si>
  <si>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</si>
  <si>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</si>
  <si>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</si>
  <si>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</si>
  <si>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</si>
  <si>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</si>
  <si>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</si>
  <si>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</si>
  <si>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</si>
  <si>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</si>
  <si>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</si>
  <si>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</si>
  <si>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</si>
  <si>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</si>
  <si>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</si>
  <si>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</si>
  <si>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</si>
  <si>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</si>
  <si>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</si>
  <si>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</si>
  <si>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</si>
  <si>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</si>
  <si>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</si>
  <si>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</si>
  <si>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</si>
  <si>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</si>
  <si>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</si>
  <si>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</si>
  <si>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</si>
  <si>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</si>
  <si>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</si>
  <si>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</si>
  <si>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</si>
  <si>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</si>
  <si>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</si>
  <si>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</si>
  <si>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</si>
  <si>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</si>
  <si>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</si>
  <si>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</si>
  <si>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</si>
  <si>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</si>
  <si>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</si>
  <si>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</si>
  <si>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</si>
  <si>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</si>
  <si>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</si>
  <si>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</si>
  <si>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</si>
  <si>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</si>
  <si>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</si>
  <si>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</si>
  <si>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</si>
  <si>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</si>
  <si>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</si>
  <si>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</si>
  <si>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</si>
  <si>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</si>
  <si>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</si>
  <si>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</si>
  <si>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</si>
  <si>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</si>
  <si>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</si>
  <si>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</si>
  <si>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</si>
  <si>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</si>
  <si>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</si>
  <si>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</si>
  <si>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</si>
  <si>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</si>
  <si>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</si>
  <si>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</si>
  <si>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</si>
  <si>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</si>
  <si>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</si>
  <si>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</si>
  <si>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</si>
  <si>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</si>
  <si>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</si>
  <si>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</si>
  <si>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</si>
  <si>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</si>
  <si>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</si>
  <si>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</si>
  <si>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</si>
  <si>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</si>
  <si>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</si>
  <si>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</si>
  <si>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</si>
  <si>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</si>
  <si>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</si>
  <si>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</si>
  <si>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</si>
  <si>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</si>
  <si>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</si>
  <si>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</si>
  <si>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</si>
  <si>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</si>
  <si>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</si>
  <si>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</si>
  <si>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</si>
  <si>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</si>
  <si>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</si>
  <si>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</si>
  <si>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</si>
  <si>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</si>
  <si>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01.01.2012.</t>
  </si>
  <si>
    <t>31.03.2012.</t>
  </si>
  <si>
    <t>3474771</t>
  </si>
  <si>
    <t>040020883</t>
  </si>
  <si>
    <t>36201212847</t>
  </si>
  <si>
    <t>Riviera Adria d.d.</t>
  </si>
  <si>
    <t>Poreč</t>
  </si>
  <si>
    <t>uprava@riviera.hr</t>
  </si>
  <si>
    <t>www.riviera-adria.com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</si>
  <si>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</si>
  <si>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</si>
  <si>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</si>
  <si>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</si>
  <si>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</si>
  <si>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</si>
  <si>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</si>
  <si>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Černjul Edi, Čižmek Marko</t>
  </si>
  <si>
    <t>stanje na dan 31.03.2012.</t>
  </si>
  <si>
    <t>Obveznik:  Riviera Adria d.d.</t>
  </si>
  <si>
    <t>u razdoblju 01.01.2012.  do  31.03.2012.</t>
  </si>
  <si>
    <t>1.1.2012.</t>
  </si>
  <si>
    <t>Obveznik:    Riviera Adria d.d.</t>
  </si>
  <si>
    <t>Stancija Kaligari 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</si>
</sst>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0">
      <selection activeCell="F8" sqref="F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247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248</v>
      </c>
      <c r="B2" s="134"/>
      <c r="C2" s="134"/>
      <c r="D2" s="135"/>
      <c r="E2" s="120" t="s">
        <v>323</v>
      </c>
      <c r="F2" s="12"/>
      <c r="G2" s="13" t="s">
        <v>249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250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251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252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253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254</v>
      </c>
      <c r="B14" s="140"/>
      <c r="C14" s="146">
        <v>52440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255</v>
      </c>
      <c r="B16" s="140"/>
      <c r="C16" s="143" t="s">
        <v>345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256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257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258</v>
      </c>
      <c r="B22" s="140"/>
      <c r="C22" s="121">
        <v>348</v>
      </c>
      <c r="D22" s="143" t="s">
        <v>329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259</v>
      </c>
      <c r="B24" s="140"/>
      <c r="C24" s="121">
        <v>18</v>
      </c>
      <c r="D24" s="143" t="s">
        <v>332</v>
      </c>
      <c r="E24" s="151"/>
      <c r="F24" s="151"/>
      <c r="G24" s="152"/>
      <c r="H24" s="51" t="s">
        <v>260</v>
      </c>
      <c r="I24" s="122">
        <v>1211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261</v>
      </c>
      <c r="B26" s="140"/>
      <c r="C26" s="123" t="s">
        <v>333</v>
      </c>
      <c r="D26" s="25"/>
      <c r="E26" s="33"/>
      <c r="F26" s="24"/>
      <c r="G26" s="154" t="s">
        <v>262</v>
      </c>
      <c r="H26" s="14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263</v>
      </c>
      <c r="B28" s="156"/>
      <c r="C28" s="157"/>
      <c r="D28" s="157"/>
      <c r="E28" s="158" t="s">
        <v>264</v>
      </c>
      <c r="F28" s="159"/>
      <c r="G28" s="159"/>
      <c r="H28" s="160" t="s">
        <v>265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266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267</v>
      </c>
      <c r="B46" s="172"/>
      <c r="C46" s="143" t="s">
        <v>335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269</v>
      </c>
      <c r="B48" s="172"/>
      <c r="C48" s="173" t="s">
        <v>336</v>
      </c>
      <c r="D48" s="174"/>
      <c r="E48" s="175"/>
      <c r="F48" s="16"/>
      <c r="G48" s="51" t="s">
        <v>270</v>
      </c>
      <c r="H48" s="173" t="s">
        <v>337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256</v>
      </c>
      <c r="B50" s="172"/>
      <c r="C50" s="184" t="s">
        <v>338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271</v>
      </c>
      <c r="B52" s="140"/>
      <c r="C52" s="173" t="s">
        <v>339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272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273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306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79" t="s">
        <v>276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61">
      <selection activeCell="M81" sqref="M81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277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1944266435</v>
      </c>
      <c r="K8" s="53">
        <f>K9+K16+K26+K35+K39</f>
        <v>1929819634</v>
      </c>
    </row>
    <row r="9" spans="1:11" ht="12.75">
      <c r="A9" s="203" t="s">
        <v>204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1551530</v>
      </c>
      <c r="K9" s="53">
        <f>SUM(K10:K15)</f>
        <v>1558890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>
        <v>4533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1551530</v>
      </c>
      <c r="K11" s="7">
        <v>1554357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207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208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209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205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1623191433</v>
      </c>
      <c r="K16" s="53">
        <f>SUM(K17:K25)</f>
        <v>1608778321</v>
      </c>
    </row>
    <row r="17" spans="1:11" ht="12.75">
      <c r="A17" s="203" t="s">
        <v>210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280045825</v>
      </c>
      <c r="K17" s="7">
        <v>280045825</v>
      </c>
    </row>
    <row r="18" spans="1:11" ht="12.75">
      <c r="A18" s="203" t="s">
        <v>246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1212190559</v>
      </c>
      <c r="K18" s="7">
        <v>1178369573</v>
      </c>
    </row>
    <row r="19" spans="1:11" ht="12.75">
      <c r="A19" s="203" t="s">
        <v>211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84252281</v>
      </c>
      <c r="K19" s="7">
        <v>84786731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20724954</v>
      </c>
      <c r="K20" s="7">
        <v>21279823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214853</v>
      </c>
      <c r="K22" s="7">
        <v>1930290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16216563</v>
      </c>
      <c r="K23" s="7">
        <v>32819682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9546398</v>
      </c>
      <c r="K24" s="7">
        <v>9546397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189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317189296</v>
      </c>
      <c r="K26" s="53">
        <f>SUM(K27:K34)</f>
        <v>317148432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314265550</v>
      </c>
      <c r="K27" s="7">
        <v>314265981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140000</v>
      </c>
      <c r="K29" s="7">
        <v>140000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2783746</v>
      </c>
      <c r="K31" s="7">
        <v>2742451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322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616707</v>
      </c>
      <c r="K35" s="53">
        <f>SUM(K36:K38)</f>
        <v>616522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616707</v>
      </c>
      <c r="K38" s="7">
        <v>616522</v>
      </c>
    </row>
    <row r="39" spans="1:11" ht="12.75">
      <c r="A39" s="203" t="s">
        <v>184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1717469</v>
      </c>
      <c r="K39" s="7">
        <v>1717469</v>
      </c>
    </row>
    <row r="40" spans="1:11" ht="12.75">
      <c r="A40" s="206" t="s">
        <v>239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186107075</v>
      </c>
      <c r="K40" s="53">
        <f>K41+K49+K56+K64</f>
        <v>146915130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4029233</v>
      </c>
      <c r="K41" s="53">
        <f>SUM(K42:K48)</f>
        <v>4033220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3153762</v>
      </c>
      <c r="K42" s="7">
        <v>3146211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740909</v>
      </c>
      <c r="K44" s="7">
        <v>740909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134562</v>
      </c>
      <c r="K45" s="7">
        <v>146100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21436127</v>
      </c>
      <c r="K49" s="53">
        <f>SUM(K50:K55)</f>
        <v>17223396</v>
      </c>
    </row>
    <row r="50" spans="1:11" ht="12.75">
      <c r="A50" s="203" t="s">
        <v>199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568087</v>
      </c>
      <c r="K50" s="7">
        <v>289615</v>
      </c>
    </row>
    <row r="51" spans="1:11" ht="12.75">
      <c r="A51" s="203" t="s">
        <v>200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9936171</v>
      </c>
      <c r="K51" s="7">
        <v>10445535</v>
      </c>
    </row>
    <row r="52" spans="1:11" ht="12.75">
      <c r="A52" s="203" t="s">
        <v>201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202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230742</v>
      </c>
      <c r="K53" s="7">
        <v>727593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8239944</v>
      </c>
      <c r="K54" s="7">
        <v>2677481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2461183</v>
      </c>
      <c r="K55" s="7">
        <v>3083172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2089118</v>
      </c>
      <c r="K56" s="53">
        <f>SUM(K57:K63)</f>
        <v>31398989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>
        <v>29365987</v>
      </c>
    </row>
    <row r="59" spans="1:11" ht="12.75">
      <c r="A59" s="203" t="s">
        <v>241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996274</v>
      </c>
      <c r="K61" s="7">
        <v>996275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1092844</v>
      </c>
      <c r="K63" s="7">
        <v>1036727</v>
      </c>
    </row>
    <row r="64" spans="1:11" ht="12.75">
      <c r="A64" s="203" t="s">
        <v>206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158552597</v>
      </c>
      <c r="K64" s="7">
        <v>94259525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11396314</v>
      </c>
      <c r="K65" s="7">
        <v>14049486</v>
      </c>
    </row>
    <row r="66" spans="1:11" ht="12.75">
      <c r="A66" s="206" t="s">
        <v>240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2141769824</v>
      </c>
      <c r="K66" s="53">
        <f>K7+K8+K40+K65</f>
        <v>2090784250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99165729</v>
      </c>
      <c r="K67" s="8">
        <v>99142787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190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1703745606</v>
      </c>
      <c r="K69" s="54">
        <f>K70+K71+K72+K78+K79+K82+K85</f>
        <v>1625585155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1065463400</v>
      </c>
      <c r="K70" s="7">
        <v>1065463400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478814683</v>
      </c>
      <c r="K71" s="7">
        <v>478814684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156620162</v>
      </c>
      <c r="K72" s="53">
        <f>K73+K74-K75+K76+K77</f>
        <v>156417478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57792194</v>
      </c>
      <c r="K73" s="7">
        <v>57792194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9425816</v>
      </c>
      <c r="K74" s="7">
        <v>9425816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8721280</v>
      </c>
      <c r="K75" s="7">
        <v>8923964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98123432</v>
      </c>
      <c r="K77" s="7">
        <v>98123432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1055498</v>
      </c>
      <c r="K78" s="7">
        <v>1055498</v>
      </c>
    </row>
    <row r="79" spans="1:11" ht="12.75">
      <c r="A79" s="203" t="s">
        <v>237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0</v>
      </c>
      <c r="K79" s="53">
        <f>K80-K81</f>
        <v>1791863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>
        <v>1791863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238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1791863</v>
      </c>
      <c r="K82" s="53">
        <f>K83-K84</f>
        <v>-77957768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1791863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77957768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358217</v>
      </c>
      <c r="K86" s="53">
        <f>SUM(K87:K89)</f>
        <v>358217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358217</v>
      </c>
      <c r="K89" s="7">
        <v>358217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284387861</v>
      </c>
      <c r="K90" s="53">
        <f>SUM(K91:K99)</f>
        <v>284387861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242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281940655</v>
      </c>
      <c r="K93" s="7">
        <v>281940655</v>
      </c>
    </row>
    <row r="94" spans="1:11" ht="12.75">
      <c r="A94" s="203" t="s">
        <v>243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244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245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2183331</v>
      </c>
      <c r="K98" s="7">
        <v>2183331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263875</v>
      </c>
      <c r="K99" s="7">
        <v>263875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128534270</v>
      </c>
      <c r="K100" s="53">
        <f>SUM(K101:K112)</f>
        <v>160907283.32999998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231884</v>
      </c>
      <c r="K101" s="7">
        <v>797.04</v>
      </c>
    </row>
    <row r="102" spans="1:11" ht="12.75">
      <c r="A102" s="203" t="s">
        <v>242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54457</v>
      </c>
      <c r="K102" s="7">
        <v>42660.29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75958566</v>
      </c>
      <c r="K103" s="7">
        <v>64319240</v>
      </c>
    </row>
    <row r="104" spans="1:11" ht="12.75">
      <c r="A104" s="203" t="s">
        <v>243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4909660</v>
      </c>
      <c r="K104" s="7">
        <v>55795419</v>
      </c>
    </row>
    <row r="105" spans="1:11" ht="12.75">
      <c r="A105" s="203" t="s">
        <v>244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33846768</v>
      </c>
      <c r="K105" s="7">
        <v>28780649</v>
      </c>
    </row>
    <row r="106" spans="1:11" ht="12.75">
      <c r="A106" s="203" t="s">
        <v>245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7880192</v>
      </c>
      <c r="K108" s="7">
        <v>6684913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3625968</v>
      </c>
      <c r="K109" s="7">
        <v>3262992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2026775</v>
      </c>
      <c r="K112" s="7">
        <v>2020613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24743870</v>
      </c>
      <c r="K113" s="7">
        <v>19545734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2141769824</v>
      </c>
      <c r="K114" s="53">
        <f>K69+K86+K90+K100+K113</f>
        <v>2090784250.33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99165729</v>
      </c>
      <c r="K115" s="8">
        <v>99142787</v>
      </c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185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278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11027295</v>
      </c>
      <c r="K7" s="54">
        <f>SUM(K8:K9)</f>
        <v>11027295</v>
      </c>
      <c r="L7" s="54">
        <f>SUM(L8:L9)</f>
        <v>12594975</v>
      </c>
      <c r="M7" s="54">
        <f>SUM(M8:M9)</f>
        <v>12594975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8731409</v>
      </c>
      <c r="K8" s="7">
        <f>+J8</f>
        <v>8731409</v>
      </c>
      <c r="L8" s="7">
        <v>11380665</v>
      </c>
      <c r="M8" s="7">
        <v>11380665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2295886</v>
      </c>
      <c r="K9" s="7">
        <f>+J9</f>
        <v>2295886</v>
      </c>
      <c r="L9" s="7">
        <f>61474+1152836</f>
        <v>1214310</v>
      </c>
      <c r="M9" s="7">
        <f>61474+1152836</f>
        <v>1214310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61991004</v>
      </c>
      <c r="K10" s="53">
        <f>K11+K12+K16+K20+K21+K22+K25+K26</f>
        <v>61991004</v>
      </c>
      <c r="L10" s="53">
        <f>L11+L12+L16+L20+L21+L22+L25+L26</f>
        <v>89930629</v>
      </c>
      <c r="M10" s="53">
        <f>M11+M12+M16+M20+M21+M22+M25+M26</f>
        <v>89930629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8964141</v>
      </c>
      <c r="K12" s="53">
        <f>SUM(K13:K15)</f>
        <v>8964141</v>
      </c>
      <c r="L12" s="53">
        <f>SUM(L13:L15)</f>
        <v>13030256</v>
      </c>
      <c r="M12" s="53">
        <f>SUM(M13:M15)</f>
        <v>13030256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3693964</v>
      </c>
      <c r="K13" s="7">
        <f>+J13</f>
        <v>3693964</v>
      </c>
      <c r="L13" s="7">
        <v>6533569</v>
      </c>
      <c r="M13" s="7">
        <v>6533569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12037</v>
      </c>
      <c r="K14" s="7">
        <f>+J14</f>
        <v>12037</v>
      </c>
      <c r="L14" s="7">
        <v>27915</v>
      </c>
      <c r="M14" s="7">
        <v>27915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5258140</v>
      </c>
      <c r="K15" s="7">
        <f>+J15</f>
        <v>5258140</v>
      </c>
      <c r="L15" s="7">
        <v>6468772</v>
      </c>
      <c r="M15" s="7">
        <v>6468772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13698385</v>
      </c>
      <c r="K16" s="53">
        <f>SUM(K17:K19)</f>
        <v>13698385</v>
      </c>
      <c r="L16" s="53">
        <f>SUM(L17:L19)</f>
        <v>19684723</v>
      </c>
      <c r="M16" s="53">
        <f>SUM(M17:M19)</f>
        <v>19684723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8091367</v>
      </c>
      <c r="K17" s="7">
        <f>+J17</f>
        <v>8091367</v>
      </c>
      <c r="L17" s="7">
        <v>12074136</v>
      </c>
      <c r="M17" s="7">
        <v>12074136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3611595</v>
      </c>
      <c r="K18" s="7">
        <f>+J18</f>
        <v>3611595</v>
      </c>
      <c r="L18" s="7">
        <v>4735672</v>
      </c>
      <c r="M18" s="7">
        <v>4735672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1995423</v>
      </c>
      <c r="K19" s="7">
        <f>+J19</f>
        <v>1995423</v>
      </c>
      <c r="L19" s="7">
        <v>2874915</v>
      </c>
      <c r="M19" s="7">
        <v>2874915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24883529</v>
      </c>
      <c r="K20" s="7">
        <f>+J20</f>
        <v>24883529</v>
      </c>
      <c r="L20" s="7">
        <v>33823785</v>
      </c>
      <c r="M20" s="7">
        <v>33823785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14261269</v>
      </c>
      <c r="K21" s="7">
        <f>+J21</f>
        <v>14261269</v>
      </c>
      <c r="L21" s="7">
        <v>22967518</v>
      </c>
      <c r="M21" s="7">
        <v>22967518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0</v>
      </c>
      <c r="K24" s="7">
        <v>0</v>
      </c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183680</v>
      </c>
      <c r="K26" s="7">
        <f>+J26</f>
        <v>183680</v>
      </c>
      <c r="L26" s="7">
        <v>424347</v>
      </c>
      <c r="M26" s="7">
        <v>424347</v>
      </c>
    </row>
    <row r="27" spans="1:13" ht="12.75">
      <c r="A27" s="206" t="s">
        <v>212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365016</v>
      </c>
      <c r="K27" s="53">
        <f>SUM(K28:K32)</f>
        <v>365016</v>
      </c>
      <c r="L27" s="53">
        <f>SUM(L28:L32)</f>
        <v>1373713</v>
      </c>
      <c r="M27" s="53">
        <f>SUM(M28:M32)</f>
        <v>1373713</v>
      </c>
    </row>
    <row r="28" spans="1:13" ht="12.75">
      <c r="A28" s="206" t="s">
        <v>226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>
        <f>+J28</f>
        <v>0</v>
      </c>
      <c r="L28" s="7">
        <v>116462</v>
      </c>
      <c r="M28" s="7">
        <v>116462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331967</v>
      </c>
      <c r="K29" s="7">
        <f>+J29</f>
        <v>331967</v>
      </c>
      <c r="L29" s="7">
        <v>1079864</v>
      </c>
      <c r="M29" s="7">
        <v>1079864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>
        <f>+J30</f>
        <v>0</v>
      </c>
      <c r="L30" s="7"/>
      <c r="M30" s="7"/>
    </row>
    <row r="31" spans="1:13" ht="12.75">
      <c r="A31" s="206" t="s">
        <v>222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>
        <f>+J31</f>
        <v>0</v>
      </c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33049</v>
      </c>
      <c r="K32" s="7">
        <f>+J32</f>
        <v>33049</v>
      </c>
      <c r="L32" s="7">
        <v>177387</v>
      </c>
      <c r="M32" s="7">
        <v>177387</v>
      </c>
    </row>
    <row r="33" spans="1:13" ht="12.75">
      <c r="A33" s="206" t="s">
        <v>213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1679487</v>
      </c>
      <c r="K33" s="53">
        <f>SUM(K34:K37)</f>
        <v>1679487</v>
      </c>
      <c r="L33" s="53">
        <f>SUM(L34:L37)</f>
        <v>1995827</v>
      </c>
      <c r="M33" s="53">
        <f>SUM(M34:M37)</f>
        <v>1995827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>
        <f>+J34</f>
        <v>0</v>
      </c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1636225</v>
      </c>
      <c r="K35" s="7">
        <f>+J35</f>
        <v>1636225</v>
      </c>
      <c r="L35" s="7">
        <v>1903569</v>
      </c>
      <c r="M35" s="7">
        <v>1903569</v>
      </c>
    </row>
    <row r="36" spans="1:13" ht="12.75">
      <c r="A36" s="206" t="s">
        <v>223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>
        <f>+J36</f>
        <v>0</v>
      </c>
      <c r="L36" s="7">
        <v>56117</v>
      </c>
      <c r="M36" s="7">
        <v>56117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43262</v>
      </c>
      <c r="K37" s="7">
        <f>+J37</f>
        <v>43262</v>
      </c>
      <c r="L37" s="7">
        <v>36141</v>
      </c>
      <c r="M37" s="7">
        <v>36141</v>
      </c>
    </row>
    <row r="38" spans="1:13" ht="12.75">
      <c r="A38" s="206" t="s">
        <v>194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224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225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214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11392311</v>
      </c>
      <c r="K42" s="53">
        <f>K7+K27+K38+K40</f>
        <v>11392311</v>
      </c>
      <c r="L42" s="53">
        <f>L7+L27+L38+L40</f>
        <v>13968688</v>
      </c>
      <c r="M42" s="53">
        <f>M7+M27+M38+M40</f>
        <v>13968688</v>
      </c>
    </row>
    <row r="43" spans="1:13" ht="12.75">
      <c r="A43" s="206" t="s">
        <v>215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63670491</v>
      </c>
      <c r="K43" s="53">
        <f>K10+K33+K39+K41</f>
        <v>63670491</v>
      </c>
      <c r="L43" s="53">
        <f>L10+L33+L39+L41</f>
        <v>91926456</v>
      </c>
      <c r="M43" s="53">
        <f>M10+M33+M39+M41</f>
        <v>91926456</v>
      </c>
    </row>
    <row r="44" spans="1:13" ht="12.75">
      <c r="A44" s="206" t="s">
        <v>235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-52278180</v>
      </c>
      <c r="K44" s="53">
        <f>K42-K43</f>
        <v>-52278180</v>
      </c>
      <c r="L44" s="53">
        <f>L42-L43</f>
        <v>-77957768</v>
      </c>
      <c r="M44" s="53">
        <f>M42-M43</f>
        <v>-77957768</v>
      </c>
    </row>
    <row r="45" spans="1:13" ht="12.75">
      <c r="A45" s="214" t="s">
        <v>217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218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52278180</v>
      </c>
      <c r="K46" s="53">
        <f>IF(K43&gt;K42,K43-K42,0)</f>
        <v>52278180</v>
      </c>
      <c r="L46" s="53">
        <f>IF(L43&gt;L42,L43-L42,0)</f>
        <v>77957768</v>
      </c>
      <c r="M46" s="53">
        <f>IF(M43&gt;M42,M43-M42,0)</f>
        <v>77957768</v>
      </c>
    </row>
    <row r="47" spans="1:13" ht="12.75">
      <c r="A47" s="206" t="s">
        <v>216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-52278180</v>
      </c>
      <c r="K48" s="53">
        <f>K44-K47</f>
        <v>-52278180</v>
      </c>
      <c r="L48" s="53">
        <f>L44-L47</f>
        <v>-77957768</v>
      </c>
      <c r="M48" s="53">
        <f>M44-M47</f>
        <v>-77957768</v>
      </c>
    </row>
    <row r="49" spans="1:13" ht="12.75">
      <c r="A49" s="214" t="s">
        <v>191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219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52278180</v>
      </c>
      <c r="K50" s="61">
        <f>IF(K48&lt;0,-K48,0)</f>
        <v>52278180</v>
      </c>
      <c r="L50" s="61">
        <f>IF(L48&lt;0,-L48,0)</f>
        <v>77957768</v>
      </c>
      <c r="M50" s="61">
        <f>IF(M48&lt;0,-M48,0)</f>
        <v>77957768</v>
      </c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186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233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f>+J50-J54</f>
        <v>52278180</v>
      </c>
      <c r="K53" s="7">
        <f>+K50-K54</f>
        <v>52278180</v>
      </c>
      <c r="L53" s="7">
        <f>L50</f>
        <v>77957768</v>
      </c>
      <c r="M53" s="7">
        <f>M50</f>
        <v>77957768</v>
      </c>
    </row>
    <row r="54" spans="1:13" ht="12.75">
      <c r="A54" s="243" t="s">
        <v>234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203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+J48</f>
        <v>-52278180</v>
      </c>
      <c r="K56" s="6">
        <f>+K48</f>
        <v>-52278180</v>
      </c>
      <c r="L56" s="6">
        <f>L48</f>
        <v>-77957768</v>
      </c>
      <c r="M56" s="6">
        <f>M48</f>
        <v>-77957768</v>
      </c>
    </row>
    <row r="57" spans="1:13" ht="12.75">
      <c r="A57" s="206" t="s">
        <v>220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229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221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-52278180</v>
      </c>
      <c r="K67" s="61">
        <f>K56+K66</f>
        <v>-52278180</v>
      </c>
      <c r="L67" s="61">
        <f>L56+L66</f>
        <v>-77957768</v>
      </c>
      <c r="M67" s="61">
        <f>M56+M66</f>
        <v>-77957768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187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233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f>+J67-J71</f>
        <v>-52278180</v>
      </c>
      <c r="K70" s="7">
        <f>+K67-K71</f>
        <v>-52278180</v>
      </c>
      <c r="L70" s="7">
        <f>L67</f>
        <v>-77957768</v>
      </c>
      <c r="M70" s="7">
        <f>M67</f>
        <v>-77957768</v>
      </c>
    </row>
    <row r="71" spans="1:13" ht="12.75">
      <c r="A71" s="236" t="s">
        <v>234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68:K69 J1:K6 J51:K52 J54:K55 J71:K65536 J57:K66 L1:IV65536"/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67:K67 J47 J53:K53 J56:K56 J70:K7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1">
      <selection activeCell="M45" sqref="M45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278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282</v>
      </c>
      <c r="K5" s="69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-52278180</v>
      </c>
      <c r="K7" s="7">
        <v>-77957769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24883529</v>
      </c>
      <c r="K8" s="7">
        <v>33823785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4768137</v>
      </c>
      <c r="K9" s="7">
        <v>38826000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-22626514</v>
      </c>
      <c r="K13" s="53">
        <f>SUM(K7:K12)</f>
        <v>-5307984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576990</v>
      </c>
      <c r="K15" s="7">
        <v>25097139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478001</v>
      </c>
      <c r="K16" s="7">
        <v>3987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2214319</v>
      </c>
      <c r="K17" s="7">
        <v>2652987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3269310</v>
      </c>
      <c r="K18" s="53">
        <f>SUM(K14:K17)</f>
        <v>27754113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25895824</v>
      </c>
      <c r="K20" s="53">
        <f>IF(K18&gt;K13,K18-K13,0)</f>
        <v>33062097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41295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41295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10445762</v>
      </c>
      <c r="K28" s="7">
        <v>19418033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>
        <v>431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10445762</v>
      </c>
      <c r="K31" s="53">
        <f>SUM(K28:K30)</f>
        <v>19418464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10445762</v>
      </c>
      <c r="K33" s="53">
        <f>IF(K31&gt;K27,K31-K27,0)</f>
        <v>19377169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0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>
        <v>11651123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>
        <v>202683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10371248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10371248</v>
      </c>
      <c r="K44" s="53">
        <f>SUM(K39:K43)</f>
        <v>11853806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10371248</v>
      </c>
      <c r="K46" s="53">
        <f>IF(K44&gt;K38,K44-K38,0)</f>
        <v>11853806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J19+J45+J32</f>
        <v>0</v>
      </c>
      <c r="K47" s="53">
        <f>K19+K32+K45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v>46712833</v>
      </c>
      <c r="K48" s="53">
        <f>K20+K33+K46</f>
        <v>64293072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52167316</v>
      </c>
      <c r="K49" s="7">
        <v>158552597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0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46712833</v>
      </c>
      <c r="K51" s="7">
        <f>K48</f>
        <v>64293072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5454483</v>
      </c>
      <c r="K52" s="61">
        <f>K49+K50-K51</f>
        <v>94259525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  <ignoredErrors>
    <ignoredError sqref="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278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198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197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0">
      <selection activeCell="K17" sqref="K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281</v>
      </c>
      <c r="D2" s="268"/>
      <c r="E2" s="77" t="s">
        <v>343</v>
      </c>
      <c r="F2" s="43" t="s">
        <v>249</v>
      </c>
      <c r="G2" s="269" t="s">
        <v>324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304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282</v>
      </c>
      <c r="K4" s="83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1065463400</v>
      </c>
      <c r="K5" s="45">
        <f>Bilanca!K70</f>
        <v>1065463400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478814683</v>
      </c>
      <c r="K6" s="46">
        <f>Bilanca!K71</f>
        <v>478814684</v>
      </c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156620162</v>
      </c>
      <c r="K7" s="46">
        <f>Bilanca!K72</f>
        <v>156417478</v>
      </c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/>
      <c r="K8" s="46">
        <f>Bilanca!K80</f>
        <v>1791863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1791863</v>
      </c>
      <c r="K9" s="46">
        <f>Bilanca!K82</f>
        <v>-77957768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1055498</v>
      </c>
      <c r="K12" s="46">
        <f>Bilanca!K78</f>
        <v>1055498</v>
      </c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1703745606</v>
      </c>
      <c r="K14" s="79">
        <f>SUM(K5:K13)</f>
        <v>1625585155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  <ignoredErrors>
    <ignoredError sqref="K5:K9 K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asopta</cp:lastModifiedBy>
  <cp:lastPrinted>2012-04-17T08:59:15Z</cp:lastPrinted>
  <dcterms:created xsi:type="dcterms:W3CDTF">2008-10-17T11:51:54Z</dcterms:created>
  <dcterms:modified xsi:type="dcterms:W3CDTF">2012-04-25T13:37:24Z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