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Bilješke!$A$1:$J$10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</definedNames>
  <calcPr calcId="144525"/>
</workbook>
</file>

<file path=xl/calcChain.xml><?xml version="1.0" encoding="utf-8"?>
<calcChain xmlns="http://schemas.openxmlformats.org/spreadsheetml/2006/main">
  <c r="K24" i="18" l="1"/>
  <c r="M35" i="18"/>
  <c r="M36" i="18"/>
  <c r="M37" i="18"/>
  <c r="K35" i="18"/>
  <c r="K36" i="18"/>
  <c r="M34" i="18"/>
  <c r="K34" i="18"/>
  <c r="M29" i="18"/>
  <c r="M30" i="18"/>
  <c r="M31" i="18"/>
  <c r="M32" i="18"/>
  <c r="K29" i="18"/>
  <c r="K30" i="18"/>
  <c r="K31" i="18"/>
  <c r="K32" i="18"/>
  <c r="M28" i="18"/>
  <c r="K28" i="18"/>
  <c r="M26" i="18"/>
  <c r="K26" i="18"/>
  <c r="K23" i="18"/>
  <c r="K22" i="18" s="1"/>
  <c r="M21" i="18"/>
  <c r="K21" i="18"/>
  <c r="M20" i="18"/>
  <c r="K20" i="18"/>
  <c r="M9" i="18"/>
  <c r="M7" i="18" s="1"/>
  <c r="M8" i="18"/>
  <c r="M18" i="18"/>
  <c r="M19" i="18"/>
  <c r="K18" i="18"/>
  <c r="K19" i="18"/>
  <c r="M17" i="18"/>
  <c r="M16" i="18" s="1"/>
  <c r="K17" i="18"/>
  <c r="M14" i="18"/>
  <c r="M15" i="18"/>
  <c r="M13" i="18"/>
  <c r="M12" i="18" s="1"/>
  <c r="M10" i="18" s="1"/>
  <c r="M43" i="18" s="1"/>
  <c r="K14" i="18"/>
  <c r="K12" i="18" s="1"/>
  <c r="K15" i="18"/>
  <c r="K13" i="18"/>
  <c r="K9" i="18"/>
  <c r="K8" i="18"/>
  <c r="K7" i="18" s="1"/>
  <c r="K119" i="19"/>
  <c r="J119" i="19"/>
  <c r="J86" i="19"/>
  <c r="K57" i="18"/>
  <c r="K66" i="18" s="1"/>
  <c r="L57" i="18"/>
  <c r="L66" i="18" s="1"/>
  <c r="M57" i="18"/>
  <c r="M66" i="18" s="1"/>
  <c r="K33" i="18"/>
  <c r="L7" i="18"/>
  <c r="L42" i="18" s="1"/>
  <c r="L27" i="18"/>
  <c r="L12" i="18"/>
  <c r="L10" i="18" s="1"/>
  <c r="L43" i="18" s="1"/>
  <c r="L16" i="18"/>
  <c r="L22" i="18"/>
  <c r="L33" i="18"/>
  <c r="M22" i="18"/>
  <c r="M33" i="18"/>
  <c r="K53" i="21"/>
  <c r="J53" i="21"/>
  <c r="K19" i="21"/>
  <c r="K12" i="21"/>
  <c r="K21" i="21" s="1"/>
  <c r="K32" i="21"/>
  <c r="K28" i="21"/>
  <c r="K34" i="21" s="1"/>
  <c r="K45" i="21"/>
  <c r="K39" i="21"/>
  <c r="K47" i="21" s="1"/>
  <c r="J19" i="21"/>
  <c r="J12" i="21"/>
  <c r="J21" i="21" s="1"/>
  <c r="J32" i="21"/>
  <c r="J28" i="21"/>
  <c r="J45" i="21"/>
  <c r="J39" i="21"/>
  <c r="J47" i="21" s="1"/>
  <c r="K18" i="20"/>
  <c r="K13" i="20"/>
  <c r="K20" i="20"/>
  <c r="K19" i="20"/>
  <c r="K31" i="20"/>
  <c r="K27" i="20"/>
  <c r="K33" i="20"/>
  <c r="K32" i="20"/>
  <c r="K44" i="20"/>
  <c r="K38" i="20"/>
  <c r="K46" i="20"/>
  <c r="K45" i="20"/>
  <c r="J18" i="20"/>
  <c r="J13" i="20"/>
  <c r="J31" i="20"/>
  <c r="J32" i="20" s="1"/>
  <c r="J27" i="20"/>
  <c r="J44" i="20"/>
  <c r="J38" i="20"/>
  <c r="K72" i="19"/>
  <c r="K79" i="19"/>
  <c r="K82" i="19"/>
  <c r="K86" i="19"/>
  <c r="K90" i="19"/>
  <c r="K100" i="19"/>
  <c r="J72" i="19"/>
  <c r="J79" i="19"/>
  <c r="J82" i="19"/>
  <c r="J90" i="19"/>
  <c r="J100" i="19"/>
  <c r="K9" i="19"/>
  <c r="K16" i="19"/>
  <c r="K8" i="19" s="1"/>
  <c r="K26" i="19"/>
  <c r="K35" i="19"/>
  <c r="K41" i="19"/>
  <c r="K49" i="19"/>
  <c r="K56" i="19"/>
  <c r="J9" i="19"/>
  <c r="J16" i="19"/>
  <c r="J26" i="19"/>
  <c r="J35" i="19"/>
  <c r="J41" i="19"/>
  <c r="J49" i="19"/>
  <c r="J56" i="19"/>
  <c r="J12" i="18"/>
  <c r="J57" i="18"/>
  <c r="J66" i="18" s="1"/>
  <c r="J7" i="18"/>
  <c r="J27" i="18"/>
  <c r="J16" i="18"/>
  <c r="J22" i="18"/>
  <c r="J33" i="18"/>
  <c r="J14" i="17"/>
  <c r="K14" i="17"/>
  <c r="J21" i="17"/>
  <c r="K21" i="17"/>
  <c r="K48" i="20" l="1"/>
  <c r="K51" i="20" s="1"/>
  <c r="K52" i="20" s="1"/>
  <c r="K40" i="19"/>
  <c r="K66" i="19" s="1"/>
  <c r="J34" i="21"/>
  <c r="K46" i="21"/>
  <c r="K33" i="21"/>
  <c r="K20" i="21"/>
  <c r="K48" i="21" s="1"/>
  <c r="K16" i="18"/>
  <c r="K10" i="18" s="1"/>
  <c r="K43" i="18" s="1"/>
  <c r="K46" i="18" s="1"/>
  <c r="K27" i="18"/>
  <c r="K42" i="18" s="1"/>
  <c r="K47" i="20"/>
  <c r="M27" i="18"/>
  <c r="L46" i="18"/>
  <c r="L45" i="18"/>
  <c r="L44" i="18"/>
  <c r="L48" i="18" s="1"/>
  <c r="M42" i="18"/>
  <c r="M46" i="18"/>
  <c r="J33" i="20"/>
  <c r="J46" i="21"/>
  <c r="J33" i="21"/>
  <c r="J20" i="21"/>
  <c r="K69" i="19"/>
  <c r="K114" i="19" s="1"/>
  <c r="J46" i="20"/>
  <c r="J45" i="20"/>
  <c r="J20" i="20"/>
  <c r="J19" i="20"/>
  <c r="J42" i="18"/>
  <c r="J10" i="18"/>
  <c r="J43" i="18" s="1"/>
  <c r="J46" i="18" s="1"/>
  <c r="J69" i="19"/>
  <c r="J40" i="19"/>
  <c r="J8" i="19"/>
  <c r="K45" i="18" l="1"/>
  <c r="K44" i="18"/>
  <c r="K48" i="18" s="1"/>
  <c r="K49" i="21"/>
  <c r="L56" i="18"/>
  <c r="L67" i="18" s="1"/>
  <c r="L70" i="18" s="1"/>
  <c r="L50" i="18"/>
  <c r="L53" i="18" s="1"/>
  <c r="L49" i="18"/>
  <c r="J48" i="21"/>
  <c r="M45" i="18"/>
  <c r="M44" i="18"/>
  <c r="M48" i="18" s="1"/>
  <c r="J49" i="21"/>
  <c r="J114" i="19"/>
  <c r="K50" i="18"/>
  <c r="K53" i="18" s="1"/>
  <c r="K56" i="18"/>
  <c r="K67" i="18" s="1"/>
  <c r="K70" i="18" s="1"/>
  <c r="J48" i="20"/>
  <c r="J51" i="20" s="1"/>
  <c r="J52" i="20" s="1"/>
  <c r="J47" i="20"/>
  <c r="K49" i="18"/>
  <c r="J45" i="18"/>
  <c r="J44" i="18"/>
  <c r="J48" i="18" s="1"/>
  <c r="J49" i="18"/>
  <c r="J66" i="19"/>
  <c r="M56" i="18" l="1"/>
  <c r="M67" i="18" s="1"/>
  <c r="M70" i="18" s="1"/>
  <c r="M49" i="18"/>
  <c r="M50" i="18"/>
  <c r="M53" i="18" s="1"/>
  <c r="J50" i="18"/>
  <c r="J53" i="18" s="1"/>
  <c r="J56" i="18"/>
  <c r="J67" i="18" s="1"/>
  <c r="J70" i="18" s="1"/>
</calcChain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<sst xmlns="http://schemas.openxmlformats.org/spreadsheetml/2006/main" count="397" uniqueCount="345">
  <si>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</si>
  <si>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</si>
  <si>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</si>
  <si>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</si>
  <si>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</si>
  <si>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</si>
  <si>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</si>
  <si>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</si>
  <si>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</si>
  <si>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</si>
  <si>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</si>
  <si>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</si>
  <si>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</si>
  <si>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</si>
  <si>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</si>
  <si>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</si>
  <si>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</si>
  <si>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</si>
  <si>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</si>
  <si>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</si>
  <si>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</si>
  <si>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</si>
  <si>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</si>
  <si>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</si>
  <si>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</si>
  <si>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</si>
  <si>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</si>
  <si>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</si>
  <si>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</si>
  <si>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</si>
  <si>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</si>
  <si>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</si>
  <si>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</si>
  <si>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</si>
  <si>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</si>
  <si>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</si>
  <si>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</si>
  <si>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</si>
  <si>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</si>
  <si>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</si>
  <si>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</si>
  <si>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</si>
  <si>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</si>
  <si>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</si>
  <si>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</si>
  <si>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</si>
  <si>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</si>
  <si>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</si>
  <si>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</si>
  <si>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</si>
  <si>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</si>
  <si>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</si>
  <si>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</si>
  <si>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</si>
  <si>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</si>
  <si>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</si>
  <si>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</si>
  <si>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</si>
  <si>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</si>
  <si>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</si>
  <si>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</si>
  <si>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</si>
  <si>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</si>
  <si>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</si>
  <si>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</si>
  <si>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</si>
  <si>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</si>
  <si>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</si>
  <si>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</si>
  <si>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</si>
  <si>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</si>
  <si>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</si>
  <si>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</si>
  <si>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</si>
  <si>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</si>
  <si>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</si>
  <si>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</si>
  <si>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</si>
  <si>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</si>
  <si>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</si>
  <si>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</si>
  <si>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</si>
  <si>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</si>
  <si>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</si>
  <si>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</si>
  <si>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</si>
  <si>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</si>
  <si>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</si>
  <si>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</si>
  <si>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</si>
  <si>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</si>
  <si>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</si>
  <si>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</si>
  <si>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</si>
  <si>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</si>
  <si>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</si>
  <si>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</si>
  <si>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</si>
  <si>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</si>
  <si>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</si>
  <si>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</si>
  <si>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</si>
  <si>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</si>
  <si>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</si>
  <si>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</si>
  <si>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</si>
  <si>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</si>
  <si>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</si>
  <si>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</si>
  <si>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</si>
  <si>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</si>
  <si>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</si>
  <si>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</si>
  <si>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</si>
  <si>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</si>
  <si>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</si>
  <si>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</si>
  <si>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</si>
  <si>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</si>
  <si>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</si>
  <si>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</si>
  <si>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</si>
  <si>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</si>
  <si>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</si>
  <si>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</si>
  <si>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</si>
  <si>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</si>
  <si>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</si>
  <si>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</si>
  <si>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</si>
  <si>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</si>
  <si>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</si>
  <si>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</si>
  <si>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</si>
  <si>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</si>
  <si>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</si>
  <si>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</si>
  <si>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</si>
  <si>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</si>
  <si>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</si>
  <si>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</si>
  <si>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</si>
  <si>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</si>
  <si>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</si>
  <si>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</si>
  <si>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</si>
  <si>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</si>
  <si>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</si>
  <si>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</si>
  <si>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</si>
  <si>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</si>
  <si>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</si>
  <si>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</si>
  <si>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</si>
  <si>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</si>
  <si>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</si>
  <si>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</si>
  <si>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</si>
  <si>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</si>
  <si>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</si>
  <si>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</si>
  <si>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</si>
  <si>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</si>
  <si>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</si>
  <si>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</si>
  <si>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</si>
  <si>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</si>
  <si>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</si>
  <si>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</si>
  <si>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</si>
  <si>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</si>
  <si>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</si>
  <si>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</si>
  <si>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</si>
  <si>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</si>
  <si>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</si>
  <si>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</si>
  <si>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</si>
  <si>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</si>
  <si>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</si>
  <si>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</si>
  <si>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</si>
  <si>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</si>
  <si>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</si>
  <si>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</si>
  <si>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</si>
  <si>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</si>
  <si>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</si>
  <si>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</si>
  <si>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</si>
  <si>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</si>
  <si>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</si>
  <si>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</si>
  <si>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</si>
  <si>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</si>
  <si>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</si>
  <si>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</si>
  <si>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</si>
  <si>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</si>
  <si>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</si>
  <si>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</si>
  <si>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</si>
  <si>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</si>
  <si>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</si>
  <si>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</si>
  <si>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</si>
  <si>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</si>
  <si>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</si>
  <si>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</si>
  <si>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</si>
  <si>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</si>
  <si>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</si>
  <si>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</si>
  <si>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</si>
  <si>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</si>
  <si>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</si>
  <si>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</si>
  <si>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</si>
  <si>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</si>
  <si>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</si>
  <si>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</si>
  <si>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</si>
  <si>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</si>
  <si>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</si>
  <si>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</si>
  <si>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</si>
  <si>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</si>
  <si>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</si>
  <si>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</si>
  <si>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</si>
  <si>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</si>
  <si>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</si>
  <si>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</si>
  <si>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</si>
  <si>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</si>
  <si>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</si>
  <si>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</si>
  <si>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</si>
  <si>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</si>
  <si>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</si>
  <si>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</si>
  <si>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</si>
  <si>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</si>
  <si>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</si>
  <si>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</si>
  <si>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</si>
  <si>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</si>
  <si>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</si>
  <si>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</si>
  <si>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</si>
  <si>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</si>
  <si>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</si>
  <si>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</si>
  <si>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</si>
  <si>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</si>
  <si>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</si>
  <si>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</si>
  <si>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</si>
  <si>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</si>
  <si>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</si>
  <si>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</si>
  <si>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</si>
  <si>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</si>
  <si>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</si>
  <si>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</si>
  <si>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</si>
  <si>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</si>
  <si>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</si>
  <si>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</si>
  <si>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</si>
  <si>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</si>
  <si>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</si>
  <si>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</si>
  <si>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</si>
  <si>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</si>
  <si>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</si>
  <si>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</si>
  <si>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</si>
  <si>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</si>
  <si>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</si>
  <si>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</si>
  <si>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</si>
  <si>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</si>
  <si>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</si>
  <si>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</si>
  <si>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</si>
  <si>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</si>
  <si>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</si>
  <si>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</si>
  <si>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</si>
  <si>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</si>
  <si>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</si>
  <si>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</si>
  <si>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</si>
  <si>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</si>
  <si>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</si>
  <si>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</si>
  <si>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</si>
  <si>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</si>
  <si>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</si>
  <si>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</si>
  <si>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</si>
  <si>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</si>
  <si>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</si>
  <si>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</si>
  <si>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</si>
  <si>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</si>
  <si>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</si>
  <si>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</si>
  <si>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</si>
  <si>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</si>
  <si>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</si>
  <si>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</si>
  <si>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</si>
  <si>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</si>
  <si>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</si>
  <si>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</si>
  <si>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</si>
  <si>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</si>
  <si>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</si>
  <si>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</si>
  <si>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</si>
  <si>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</si>
  <si>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</si>
  <si>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3474771</t>
  </si>
  <si>
    <t>040020883</t>
  </si>
  <si>
    <t>36201212847</t>
  </si>
  <si>
    <t>Riviera Poreč d.d.</t>
  </si>
  <si>
    <t>Tvrtka izdavatelja</t>
  </si>
  <si>
    <t>Poreč</t>
  </si>
  <si>
    <t>uprava@riviera hr</t>
  </si>
  <si>
    <t>Adresa e-pošte</t>
  </si>
  <si>
    <t>www riviera-poreč com</t>
  </si>
  <si>
    <t>Istarska</t>
  </si>
  <si>
    <t>Stancija Kaligari 1</t>
  </si>
  <si>
    <t>Sopta Anka</t>
  </si>
  <si>
    <t>052 408 188</t>
  </si>
  <si>
    <t>052 408 110</t>
  </si>
  <si>
    <t>anka.sopta@riviera.hr</t>
  </si>
  <si>
    <t>Ostojić Veljko,Čižmek Marko</t>
  </si>
  <si>
    <t>5510</t>
  </si>
  <si>
    <t>NE</t>
  </si>
  <si>
    <t>u razdoblju 01.01. Do 31.03.2011.</t>
  </si>
  <si>
    <t>Obveznik: Riviera Poreč d.d.</t>
  </si>
  <si>
    <t>stanje na dan 31.03.2011.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</si>
</sst>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8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>
      <alignment horizontal="center" vertical="center" wrapText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15" fillId="0" borderId="18" xfId="2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30" xfId="0" applyFont="1" applyFill="1" applyBorder="1"/>
    <xf numFmtId="0" fontId="17" fillId="0" borderId="31" xfId="0" applyFont="1" applyFill="1" applyBorder="1"/>
    <xf numFmtId="0" fontId="17" fillId="0" borderId="28" xfId="0" applyFont="1" applyFill="1" applyBorder="1"/>
    <xf numFmtId="0" fontId="17" fillId="0" borderId="29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4">
    <cellStyle name="Hiperveza" xfId="2" builtinId="8"/>
    <cellStyle name="Normal_TFI-POD" xfId="3"/>
    <cellStyle name="Normalno" xfId="0" builtinId="0"/>
    <cellStyle name="Stil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ka.sopta@riviera.hr" TargetMode="External"/><Relationship Id="rId1" Type="http://schemas.openxmlformats.org/officeDocument/2006/relationships/hyperlink" Target="mailto:uprava@riviera%20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G26" sqref="G26:H26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">
      <c r="A2" s="141" t="s">
        <v>249</v>
      </c>
      <c r="B2" s="142"/>
      <c r="C2" s="142"/>
      <c r="D2" s="143"/>
      <c r="E2" s="119" t="s">
        <v>322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x14ac:dyDescent="0.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x14ac:dyDescent="0.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">
      <c r="A6" s="131" t="s">
        <v>251</v>
      </c>
      <c r="B6" s="132"/>
      <c r="C6" s="139" t="s">
        <v>324</v>
      </c>
      <c r="D6" s="140"/>
      <c r="E6" s="29"/>
      <c r="F6" s="29"/>
      <c r="G6" s="29"/>
      <c r="H6" s="29"/>
      <c r="I6" s="92"/>
      <c r="J6" s="10"/>
      <c r="K6" s="10"/>
      <c r="L6" s="10"/>
    </row>
    <row r="7" spans="1:12" x14ac:dyDescent="0.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x14ac:dyDescent="0.2">
      <c r="A8" s="147" t="s">
        <v>252</v>
      </c>
      <c r="B8" s="148"/>
      <c r="C8" s="139" t="s">
        <v>325</v>
      </c>
      <c r="D8" s="140"/>
      <c r="E8" s="29"/>
      <c r="F8" s="29"/>
      <c r="G8" s="29"/>
      <c r="H8" s="29"/>
      <c r="I8" s="94"/>
      <c r="J8" s="10"/>
      <c r="K8" s="10"/>
      <c r="L8" s="10"/>
    </row>
    <row r="9" spans="1:12" x14ac:dyDescent="0.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">
      <c r="A10" s="136" t="s">
        <v>253</v>
      </c>
      <c r="B10" s="137"/>
      <c r="C10" s="139" t="s">
        <v>326</v>
      </c>
      <c r="D10" s="140"/>
      <c r="E10" s="16"/>
      <c r="F10" s="16"/>
      <c r="G10" s="16"/>
      <c r="H10" s="16"/>
      <c r="I10" s="94"/>
      <c r="J10" s="10"/>
      <c r="K10" s="10"/>
      <c r="L10" s="10"/>
    </row>
    <row r="11" spans="1:12" x14ac:dyDescent="0.2">
      <c r="A11" s="138"/>
      <c r="B11" s="13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">
      <c r="A12" s="131" t="s">
        <v>328</v>
      </c>
      <c r="B12" s="132"/>
      <c r="C12" s="133" t="s">
        <v>327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 x14ac:dyDescent="0.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">
      <c r="A14" s="131" t="s">
        <v>254</v>
      </c>
      <c r="B14" s="132"/>
      <c r="C14" s="149">
        <v>52440</v>
      </c>
      <c r="D14" s="150"/>
      <c r="E14" s="16"/>
      <c r="F14" s="133" t="s">
        <v>329</v>
      </c>
      <c r="G14" s="134"/>
      <c r="H14" s="134"/>
      <c r="I14" s="135"/>
      <c r="J14" s="10"/>
      <c r="K14" s="10"/>
      <c r="L14" s="10"/>
    </row>
    <row r="15" spans="1:12" x14ac:dyDescent="0.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">
      <c r="A16" s="131" t="s">
        <v>255</v>
      </c>
      <c r="B16" s="132"/>
      <c r="C16" s="133" t="s">
        <v>334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 x14ac:dyDescent="0.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x14ac:dyDescent="0.2">
      <c r="A18" s="131" t="s">
        <v>331</v>
      </c>
      <c r="B18" s="132"/>
      <c r="C18" s="151" t="s">
        <v>330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x14ac:dyDescent="0.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x14ac:dyDescent="0.2">
      <c r="A20" s="131" t="s">
        <v>257</v>
      </c>
      <c r="B20" s="132"/>
      <c r="C20" s="154" t="s">
        <v>332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x14ac:dyDescent="0.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">
      <c r="A22" s="131" t="s">
        <v>258</v>
      </c>
      <c r="B22" s="132"/>
      <c r="C22" s="120">
        <v>348</v>
      </c>
      <c r="D22" s="133" t="s">
        <v>329</v>
      </c>
      <c r="E22" s="155"/>
      <c r="F22" s="156"/>
      <c r="G22" s="131"/>
      <c r="H22" s="157"/>
      <c r="I22" s="96"/>
      <c r="J22" s="10"/>
      <c r="K22" s="10"/>
      <c r="L22" s="10"/>
    </row>
    <row r="23" spans="1:12" x14ac:dyDescent="0.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">
      <c r="A24" s="131" t="s">
        <v>259</v>
      </c>
      <c r="B24" s="132"/>
      <c r="C24" s="120">
        <v>18</v>
      </c>
      <c r="D24" s="133" t="s">
        <v>333</v>
      </c>
      <c r="E24" s="155"/>
      <c r="F24" s="155"/>
      <c r="G24" s="156"/>
      <c r="H24" s="51" t="s">
        <v>260</v>
      </c>
      <c r="I24" s="127">
        <v>784</v>
      </c>
      <c r="J24" s="10"/>
      <c r="K24" s="10"/>
      <c r="L24" s="10"/>
    </row>
    <row r="25" spans="1:12" x14ac:dyDescent="0.2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x14ac:dyDescent="0.2">
      <c r="A26" s="131" t="s">
        <v>261</v>
      </c>
      <c r="B26" s="132"/>
      <c r="C26" s="121" t="s">
        <v>341</v>
      </c>
      <c r="D26" s="25"/>
      <c r="E26" s="33"/>
      <c r="F26" s="24"/>
      <c r="G26" s="158" t="s">
        <v>262</v>
      </c>
      <c r="H26" s="132"/>
      <c r="I26" s="122" t="s">
        <v>340</v>
      </c>
      <c r="J26" s="10"/>
      <c r="K26" s="10"/>
      <c r="L26" s="10"/>
    </row>
    <row r="27" spans="1:12" x14ac:dyDescent="0.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">
      <c r="A28" s="159" t="s">
        <v>263</v>
      </c>
      <c r="B28" s="160"/>
      <c r="C28" s="161"/>
      <c r="D28" s="161"/>
      <c r="E28" s="162" t="s">
        <v>264</v>
      </c>
      <c r="F28" s="163"/>
      <c r="G28" s="163"/>
      <c r="H28" s="164" t="s">
        <v>265</v>
      </c>
      <c r="I28" s="165"/>
      <c r="J28" s="10"/>
      <c r="K28" s="10"/>
      <c r="L28" s="10"/>
    </row>
    <row r="29" spans="1:12" x14ac:dyDescent="0.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">
      <c r="A30" s="166"/>
      <c r="B30" s="167"/>
      <c r="C30" s="167"/>
      <c r="D30" s="168"/>
      <c r="E30" s="166"/>
      <c r="F30" s="167"/>
      <c r="G30" s="167"/>
      <c r="H30" s="139"/>
      <c r="I30" s="140"/>
      <c r="J30" s="10"/>
      <c r="K30" s="10"/>
      <c r="L30" s="10"/>
    </row>
    <row r="31" spans="1:12" x14ac:dyDescent="0.2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x14ac:dyDescent="0.2">
      <c r="A32" s="166"/>
      <c r="B32" s="167"/>
      <c r="C32" s="167"/>
      <c r="D32" s="168"/>
      <c r="E32" s="166"/>
      <c r="F32" s="167"/>
      <c r="G32" s="167"/>
      <c r="H32" s="139"/>
      <c r="I32" s="140"/>
      <c r="J32" s="10"/>
      <c r="K32" s="10"/>
      <c r="L32" s="10"/>
    </row>
    <row r="33" spans="1:12" x14ac:dyDescent="0.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x14ac:dyDescent="0.2">
      <c r="A34" s="166"/>
      <c r="B34" s="167"/>
      <c r="C34" s="167"/>
      <c r="D34" s="168"/>
      <c r="E34" s="166"/>
      <c r="F34" s="167"/>
      <c r="G34" s="167"/>
      <c r="H34" s="139"/>
      <c r="I34" s="140"/>
      <c r="J34" s="10"/>
      <c r="K34" s="10"/>
      <c r="L34" s="10"/>
    </row>
    <row r="35" spans="1:12" x14ac:dyDescent="0.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x14ac:dyDescent="0.2">
      <c r="A36" s="166"/>
      <c r="B36" s="167"/>
      <c r="C36" s="167"/>
      <c r="D36" s="168"/>
      <c r="E36" s="166"/>
      <c r="F36" s="167"/>
      <c r="G36" s="167"/>
      <c r="H36" s="139"/>
      <c r="I36" s="140"/>
      <c r="J36" s="10"/>
      <c r="K36" s="10"/>
      <c r="L36" s="10"/>
    </row>
    <row r="37" spans="1:12" x14ac:dyDescent="0.2">
      <c r="A37" s="102"/>
      <c r="B37" s="30"/>
      <c r="C37" s="178"/>
      <c r="D37" s="179"/>
      <c r="E37" s="16"/>
      <c r="F37" s="178"/>
      <c r="G37" s="179"/>
      <c r="H37" s="16"/>
      <c r="I37" s="94"/>
      <c r="J37" s="10"/>
      <c r="K37" s="10"/>
      <c r="L37" s="10"/>
    </row>
    <row r="38" spans="1:12" x14ac:dyDescent="0.2">
      <c r="A38" s="166"/>
      <c r="B38" s="167"/>
      <c r="C38" s="167"/>
      <c r="D38" s="168"/>
      <c r="E38" s="166"/>
      <c r="F38" s="167"/>
      <c r="G38" s="167"/>
      <c r="H38" s="139"/>
      <c r="I38" s="140"/>
      <c r="J38" s="10"/>
      <c r="K38" s="10"/>
      <c r="L38" s="10"/>
    </row>
    <row r="39" spans="1:12" x14ac:dyDescent="0.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x14ac:dyDescent="0.2">
      <c r="A40" s="166"/>
      <c r="B40" s="167"/>
      <c r="C40" s="167"/>
      <c r="D40" s="168"/>
      <c r="E40" s="166"/>
      <c r="F40" s="167"/>
      <c r="G40" s="167"/>
      <c r="H40" s="139"/>
      <c r="I40" s="140"/>
      <c r="J40" s="10"/>
      <c r="K40" s="10"/>
      <c r="L40" s="10"/>
    </row>
    <row r="41" spans="1:12" x14ac:dyDescent="0.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x14ac:dyDescent="0.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x14ac:dyDescent="0.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x14ac:dyDescent="0.2">
      <c r="A44" s="136" t="s">
        <v>266</v>
      </c>
      <c r="B44" s="171"/>
      <c r="C44" s="139"/>
      <c r="D44" s="140"/>
      <c r="E44" s="26"/>
      <c r="F44" s="133"/>
      <c r="G44" s="167"/>
      <c r="H44" s="167"/>
      <c r="I44" s="168"/>
      <c r="J44" s="10"/>
      <c r="K44" s="10"/>
      <c r="L44" s="10"/>
    </row>
    <row r="45" spans="1:12" x14ac:dyDescent="0.2">
      <c r="A45" s="102"/>
      <c r="B45" s="30"/>
      <c r="C45" s="178"/>
      <c r="D45" s="179"/>
      <c r="E45" s="16"/>
      <c r="F45" s="178"/>
      <c r="G45" s="180"/>
      <c r="H45" s="35"/>
      <c r="I45" s="106"/>
      <c r="J45" s="10"/>
      <c r="K45" s="10"/>
      <c r="L45" s="10"/>
    </row>
    <row r="46" spans="1:12" x14ac:dyDescent="0.2">
      <c r="A46" s="136" t="s">
        <v>267</v>
      </c>
      <c r="B46" s="171"/>
      <c r="C46" s="133" t="s">
        <v>335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x14ac:dyDescent="0.2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">
      <c r="A48" s="136" t="s">
        <v>269</v>
      </c>
      <c r="B48" s="171"/>
      <c r="C48" s="172" t="s">
        <v>336</v>
      </c>
      <c r="D48" s="173"/>
      <c r="E48" s="174"/>
      <c r="F48" s="16"/>
      <c r="G48" s="51" t="s">
        <v>270</v>
      </c>
      <c r="H48" s="172" t="s">
        <v>337</v>
      </c>
      <c r="I48" s="174"/>
      <c r="J48" s="10"/>
      <c r="K48" s="10"/>
      <c r="L48" s="10"/>
    </row>
    <row r="49" spans="1:12" x14ac:dyDescent="0.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">
      <c r="A50" s="136" t="s">
        <v>256</v>
      </c>
      <c r="B50" s="171"/>
      <c r="C50" s="185" t="s">
        <v>338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x14ac:dyDescent="0.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">
      <c r="A52" s="131" t="s">
        <v>271</v>
      </c>
      <c r="B52" s="132"/>
      <c r="C52" s="172" t="s">
        <v>339</v>
      </c>
      <c r="D52" s="173"/>
      <c r="E52" s="173"/>
      <c r="F52" s="173"/>
      <c r="G52" s="173"/>
      <c r="H52" s="173"/>
      <c r="I52" s="135"/>
      <c r="J52" s="10"/>
      <c r="K52" s="10"/>
      <c r="L52" s="10"/>
    </row>
    <row r="53" spans="1:12" x14ac:dyDescent="0.2">
      <c r="A53" s="107"/>
      <c r="B53" s="20"/>
      <c r="C53" s="177" t="s">
        <v>272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x14ac:dyDescent="0.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x14ac:dyDescent="0.2">
      <c r="A55" s="107"/>
      <c r="B55" s="186" t="s">
        <v>273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x14ac:dyDescent="0.2">
      <c r="A56" s="107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x14ac:dyDescent="0.2">
      <c r="A57" s="107"/>
      <c r="B57" s="188" t="s">
        <v>306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x14ac:dyDescent="0.2">
      <c r="A58" s="107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x14ac:dyDescent="0.2">
      <c r="A59" s="107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x14ac:dyDescent="0.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 x14ac:dyDescent="0.25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x14ac:dyDescent="0.2">
      <c r="A62" s="89"/>
      <c r="B62" s="16"/>
      <c r="C62" s="16"/>
      <c r="D62" s="16"/>
      <c r="E62" s="20" t="s">
        <v>275</v>
      </c>
      <c r="F62" s="33"/>
      <c r="G62" s="191" t="s">
        <v>276</v>
      </c>
      <c r="H62" s="192"/>
      <c r="I62" s="193"/>
      <c r="J62" s="10"/>
      <c r="K62" s="10"/>
      <c r="L62" s="10"/>
    </row>
    <row r="63" spans="1:12" x14ac:dyDescent="0.2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50" r:id="rId2"/>
  </hyperlinks>
  <pageMargins left="0.75" right="0.75" top="1" bottom="1" header="0.5" footer="0.5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1"/>
  <sheetViews>
    <sheetView view="pageBreakPreview" topLeftCell="A91" zoomScale="110" zoomScaleNormal="100" workbookViewId="0">
      <selection activeCell="L99" sqref="L99:L102"/>
    </sheetView>
  </sheetViews>
  <sheetFormatPr defaultRowHeight="12.75" x14ac:dyDescent="0.2"/>
  <cols>
    <col min="1" max="9" width="9.140625" style="52"/>
    <col min="10" max="11" width="11.140625" style="52" bestFit="1" customWidth="1"/>
    <col min="12" max="12" width="10.85546875" style="52" bestFit="1" customWidth="1"/>
    <col min="13" max="16384" width="9.140625" style="52"/>
  </cols>
  <sheetData>
    <row r="1" spans="1:13" ht="12.75" customHeight="1" x14ac:dyDescent="0.2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3" ht="12.75" customHeight="1" x14ac:dyDescent="0.2">
      <c r="A2" s="232" t="s">
        <v>344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3" ht="12.75" customHeight="1" x14ac:dyDescent="0.2">
      <c r="A3" s="236" t="s">
        <v>343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2.5" x14ac:dyDescent="0.2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128" t="s">
        <v>318</v>
      </c>
      <c r="K4" s="59" t="s">
        <v>319</v>
      </c>
    </row>
    <row r="5" spans="1:13" x14ac:dyDescent="0.2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3" x14ac:dyDescent="0.2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3" x14ac:dyDescent="0.2">
      <c r="A7" s="206" t="s">
        <v>60</v>
      </c>
      <c r="B7" s="207"/>
      <c r="C7" s="207"/>
      <c r="D7" s="207"/>
      <c r="E7" s="207"/>
      <c r="F7" s="207"/>
      <c r="G7" s="207"/>
      <c r="H7" s="226"/>
      <c r="I7" s="3">
        <v>1</v>
      </c>
      <c r="J7" s="6"/>
      <c r="K7" s="6"/>
    </row>
    <row r="8" spans="1:13" x14ac:dyDescent="0.2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1586424684</v>
      </c>
      <c r="K8" s="53">
        <f>K9+K16+K26+K35+K39</f>
        <v>1571986915</v>
      </c>
      <c r="L8" s="130"/>
    </row>
    <row r="9" spans="1:13" x14ac:dyDescent="0.2">
      <c r="A9" s="194" t="s">
        <v>205</v>
      </c>
      <c r="B9" s="195"/>
      <c r="C9" s="195"/>
      <c r="D9" s="195"/>
      <c r="E9" s="195"/>
      <c r="F9" s="195"/>
      <c r="G9" s="195"/>
      <c r="H9" s="196"/>
      <c r="I9" s="1">
        <v>3</v>
      </c>
      <c r="J9" s="53">
        <f>SUM(J10:J15)</f>
        <v>418135</v>
      </c>
      <c r="K9" s="53">
        <f>SUM(K10:K15)</f>
        <v>445521</v>
      </c>
      <c r="L9" s="130"/>
    </row>
    <row r="10" spans="1:13" x14ac:dyDescent="0.2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3" x14ac:dyDescent="0.2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418135</v>
      </c>
      <c r="K11" s="7">
        <v>418135</v>
      </c>
    </row>
    <row r="12" spans="1:13" x14ac:dyDescent="0.2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3" x14ac:dyDescent="0.2">
      <c r="A13" s="194" t="s">
        <v>208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>
        <v>27386</v>
      </c>
    </row>
    <row r="14" spans="1:13" x14ac:dyDescent="0.2">
      <c r="A14" s="194" t="s">
        <v>209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3" x14ac:dyDescent="0.2">
      <c r="A15" s="194" t="s">
        <v>210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/>
    </row>
    <row r="16" spans="1:13" x14ac:dyDescent="0.2">
      <c r="A16" s="194" t="s">
        <v>206</v>
      </c>
      <c r="B16" s="195"/>
      <c r="C16" s="195"/>
      <c r="D16" s="195"/>
      <c r="E16" s="195"/>
      <c r="F16" s="195"/>
      <c r="G16" s="195"/>
      <c r="H16" s="196"/>
      <c r="I16" s="1">
        <v>10</v>
      </c>
      <c r="J16" s="53">
        <f>SUM(J17:J25)</f>
        <v>1273537825</v>
      </c>
      <c r="K16" s="53">
        <f>SUM(K17:K25)</f>
        <v>1259072670</v>
      </c>
      <c r="L16" s="130"/>
    </row>
    <row r="17" spans="1:11" x14ac:dyDescent="0.2">
      <c r="A17" s="194" t="s">
        <v>211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170481607</v>
      </c>
      <c r="K17" s="7">
        <v>170746475</v>
      </c>
    </row>
    <row r="18" spans="1:11" x14ac:dyDescent="0.2">
      <c r="A18" s="194" t="s">
        <v>247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969128207</v>
      </c>
      <c r="K18" s="7">
        <v>944241711</v>
      </c>
    </row>
    <row r="19" spans="1:11" x14ac:dyDescent="0.2">
      <c r="A19" s="194" t="s">
        <v>212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68765712</v>
      </c>
      <c r="K19" s="7">
        <v>68810656</v>
      </c>
    </row>
    <row r="20" spans="1:11" x14ac:dyDescent="0.2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18039113</v>
      </c>
      <c r="K20" s="7">
        <v>18115474</v>
      </c>
    </row>
    <row r="21" spans="1:11" x14ac:dyDescent="0.2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>
        <v>0</v>
      </c>
      <c r="K21" s="7">
        <v>0</v>
      </c>
    </row>
    <row r="22" spans="1:11" x14ac:dyDescent="0.2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>
        <v>475003</v>
      </c>
      <c r="K22" s="7">
        <v>345326</v>
      </c>
    </row>
    <row r="23" spans="1:11" x14ac:dyDescent="0.2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36509666</v>
      </c>
      <c r="K23" s="7">
        <v>46674511</v>
      </c>
    </row>
    <row r="24" spans="1:11" x14ac:dyDescent="0.2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10138517</v>
      </c>
      <c r="K24" s="7">
        <v>10138517</v>
      </c>
    </row>
    <row r="25" spans="1:11" x14ac:dyDescent="0.2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x14ac:dyDescent="0.2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53">
        <f>SUM(J27:J34)</f>
        <v>311998950</v>
      </c>
      <c r="K26" s="53">
        <f>SUM(K27:K34)</f>
        <v>311998950</v>
      </c>
    </row>
    <row r="27" spans="1:11" x14ac:dyDescent="0.2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309087297</v>
      </c>
      <c r="K27" s="7">
        <v>309087297</v>
      </c>
    </row>
    <row r="28" spans="1:11" x14ac:dyDescent="0.2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x14ac:dyDescent="0.2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120000</v>
      </c>
      <c r="K29" s="7">
        <v>120000</v>
      </c>
    </row>
    <row r="30" spans="1:11" x14ac:dyDescent="0.2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x14ac:dyDescent="0.2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2791653</v>
      </c>
      <c r="K31" s="7">
        <v>2791653</v>
      </c>
    </row>
    <row r="32" spans="1:11" x14ac:dyDescent="0.2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2" x14ac:dyDescent="0.2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/>
      <c r="K33" s="7"/>
    </row>
    <row r="34" spans="1:12" x14ac:dyDescent="0.2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2" x14ac:dyDescent="0.2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53">
        <f>SUM(J36:J38)</f>
        <v>469774</v>
      </c>
      <c r="K35" s="53">
        <f>SUM(K36:K38)</f>
        <v>469774</v>
      </c>
    </row>
    <row r="36" spans="1:12" x14ac:dyDescent="0.2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/>
      <c r="K36" s="7"/>
    </row>
    <row r="37" spans="1:12" x14ac:dyDescent="0.2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/>
      <c r="K37" s="7"/>
    </row>
    <row r="38" spans="1:12" x14ac:dyDescent="0.2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>
        <v>469774</v>
      </c>
      <c r="K38" s="7">
        <v>469774</v>
      </c>
    </row>
    <row r="39" spans="1:12" x14ac:dyDescent="0.2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2" x14ac:dyDescent="0.2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72591881</v>
      </c>
      <c r="K40" s="53">
        <f>K41+K49+K56+K64</f>
        <v>26934040</v>
      </c>
      <c r="L40" s="130"/>
    </row>
    <row r="41" spans="1:12" x14ac:dyDescent="0.2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53">
        <f>SUM(J42:J48)</f>
        <v>3288438</v>
      </c>
      <c r="K41" s="53">
        <f>SUM(K42:K48)</f>
        <v>3766439</v>
      </c>
    </row>
    <row r="42" spans="1:12" x14ac:dyDescent="0.2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2228949</v>
      </c>
      <c r="K42" s="7">
        <v>2703219</v>
      </c>
    </row>
    <row r="43" spans="1:12" x14ac:dyDescent="0.2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/>
      <c r="K43" s="7"/>
    </row>
    <row r="44" spans="1:12" x14ac:dyDescent="0.2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740909</v>
      </c>
      <c r="K44" s="7">
        <v>740909</v>
      </c>
    </row>
    <row r="45" spans="1:12" x14ac:dyDescent="0.2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318580</v>
      </c>
      <c r="K45" s="7">
        <v>322311</v>
      </c>
    </row>
    <row r="46" spans="1:12" x14ac:dyDescent="0.2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/>
      <c r="K46" s="7"/>
    </row>
    <row r="47" spans="1:12" x14ac:dyDescent="0.2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/>
      <c r="K47" s="7"/>
    </row>
    <row r="48" spans="1:12" x14ac:dyDescent="0.2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x14ac:dyDescent="0.2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53">
        <f>SUM(J50:J55)</f>
        <v>17136127</v>
      </c>
      <c r="K49" s="53">
        <f>SUM(K50:K55)</f>
        <v>17713118</v>
      </c>
    </row>
    <row r="50" spans="1:11" x14ac:dyDescent="0.2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182988</v>
      </c>
      <c r="K50" s="7">
        <v>305833</v>
      </c>
    </row>
    <row r="51" spans="1:11" x14ac:dyDescent="0.2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7789426</v>
      </c>
      <c r="K51" s="7">
        <v>7163356</v>
      </c>
    </row>
    <row r="52" spans="1:11" x14ac:dyDescent="0.2">
      <c r="A52" s="194" t="s">
        <v>202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x14ac:dyDescent="0.2">
      <c r="A53" s="194" t="s">
        <v>203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124797</v>
      </c>
      <c r="K53" s="7">
        <v>201405</v>
      </c>
    </row>
    <row r="54" spans="1:11" x14ac:dyDescent="0.2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7840627</v>
      </c>
      <c r="K54" s="7">
        <v>7785224</v>
      </c>
    </row>
    <row r="55" spans="1:11" x14ac:dyDescent="0.2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1198289</v>
      </c>
      <c r="K55" s="7">
        <v>2257300</v>
      </c>
    </row>
    <row r="56" spans="1:11" x14ac:dyDescent="0.2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53">
        <f>SUM(J57:J63)</f>
        <v>0</v>
      </c>
      <c r="K56" s="53">
        <f>SUM(K57:K63)</f>
        <v>0</v>
      </c>
    </row>
    <row r="57" spans="1:11" x14ac:dyDescent="0.2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x14ac:dyDescent="0.2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/>
      <c r="K58" s="7"/>
    </row>
    <row r="59" spans="1:11" x14ac:dyDescent="0.2">
      <c r="A59" s="194" t="s">
        <v>242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x14ac:dyDescent="0.2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x14ac:dyDescent="0.2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x14ac:dyDescent="0.2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/>
      <c r="K62" s="7"/>
    </row>
    <row r="63" spans="1:11" x14ac:dyDescent="0.2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/>
      <c r="K63" s="7"/>
    </row>
    <row r="64" spans="1:11" x14ac:dyDescent="0.2">
      <c r="A64" s="194" t="s">
        <v>207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52167316</v>
      </c>
      <c r="K64" s="7">
        <v>5454483</v>
      </c>
    </row>
    <row r="65" spans="1:12" x14ac:dyDescent="0.2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6616419</v>
      </c>
      <c r="K65" s="7">
        <v>8830738</v>
      </c>
    </row>
    <row r="66" spans="1:12" x14ac:dyDescent="0.2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1665632984</v>
      </c>
      <c r="K66" s="53">
        <f>K7+K8+K40+K65</f>
        <v>1607751693</v>
      </c>
      <c r="L66" s="130"/>
    </row>
    <row r="67" spans="1:12" x14ac:dyDescent="0.2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99239905</v>
      </c>
      <c r="K67" s="8">
        <v>99213154</v>
      </c>
    </row>
    <row r="68" spans="1:12" x14ac:dyDescent="0.2">
      <c r="A68" s="202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2" x14ac:dyDescent="0.2">
      <c r="A69" s="206" t="s">
        <v>191</v>
      </c>
      <c r="B69" s="207"/>
      <c r="C69" s="207"/>
      <c r="D69" s="207"/>
      <c r="E69" s="207"/>
      <c r="F69" s="207"/>
      <c r="G69" s="207"/>
      <c r="H69" s="226"/>
      <c r="I69" s="3">
        <v>62</v>
      </c>
      <c r="J69" s="54">
        <f>J70+J71+J72+J78+J79+J82+J85</f>
        <v>1250142197</v>
      </c>
      <c r="K69" s="54">
        <f>K70+K71+K72+K78+K79+K82+K85</f>
        <v>1197864016</v>
      </c>
      <c r="L69" s="130"/>
    </row>
    <row r="70" spans="1:12" x14ac:dyDescent="0.2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1096055100</v>
      </c>
      <c r="K70" s="7">
        <v>1096055100</v>
      </c>
    </row>
    <row r="71" spans="1:12" x14ac:dyDescent="0.2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2" x14ac:dyDescent="0.2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53">
        <f>J73+J74-J75+J76+J77</f>
        <v>165571872</v>
      </c>
      <c r="K72" s="53">
        <f>K73+K74-K75+K76+K77</f>
        <v>165571871</v>
      </c>
    </row>
    <row r="73" spans="1:12" x14ac:dyDescent="0.2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70645522</v>
      </c>
      <c r="K73" s="7">
        <v>70645521</v>
      </c>
    </row>
    <row r="74" spans="1:12" x14ac:dyDescent="0.2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>
        <v>10517027</v>
      </c>
      <c r="K74" s="7">
        <v>10517027</v>
      </c>
    </row>
    <row r="75" spans="1:12" x14ac:dyDescent="0.2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>
        <v>10687516</v>
      </c>
      <c r="K75" s="7">
        <v>10687516</v>
      </c>
    </row>
    <row r="76" spans="1:12" x14ac:dyDescent="0.2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2" x14ac:dyDescent="0.2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95096839</v>
      </c>
      <c r="K77" s="7">
        <v>95096839</v>
      </c>
    </row>
    <row r="78" spans="1:12" x14ac:dyDescent="0.2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>
        <v>1368553</v>
      </c>
      <c r="K78" s="7">
        <v>1368553</v>
      </c>
    </row>
    <row r="79" spans="1:12" x14ac:dyDescent="0.2">
      <c r="A79" s="194" t="s">
        <v>238</v>
      </c>
      <c r="B79" s="195"/>
      <c r="C79" s="195"/>
      <c r="D79" s="195"/>
      <c r="E79" s="195"/>
      <c r="F79" s="195"/>
      <c r="G79" s="195"/>
      <c r="H79" s="196"/>
      <c r="I79" s="1">
        <v>72</v>
      </c>
      <c r="J79" s="53">
        <f>J80-J81</f>
        <v>0</v>
      </c>
      <c r="K79" s="53">
        <f>K80-K81</f>
        <v>-12853328</v>
      </c>
    </row>
    <row r="80" spans="1:12" x14ac:dyDescent="0.2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x14ac:dyDescent="0.2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>
        <v>12853328</v>
      </c>
    </row>
    <row r="82" spans="1:11" x14ac:dyDescent="0.2">
      <c r="A82" s="194" t="s">
        <v>239</v>
      </c>
      <c r="B82" s="195"/>
      <c r="C82" s="195"/>
      <c r="D82" s="195"/>
      <c r="E82" s="195"/>
      <c r="F82" s="195"/>
      <c r="G82" s="195"/>
      <c r="H82" s="196"/>
      <c r="I82" s="1">
        <v>75</v>
      </c>
      <c r="J82" s="53">
        <f>J83-J84</f>
        <v>-12853328</v>
      </c>
      <c r="K82" s="53">
        <f>K83-K84</f>
        <v>-52278180</v>
      </c>
    </row>
    <row r="83" spans="1:11" x14ac:dyDescent="0.2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x14ac:dyDescent="0.2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12853328</v>
      </c>
      <c r="K84" s="7">
        <v>52278180</v>
      </c>
    </row>
    <row r="85" spans="1:11" x14ac:dyDescent="0.2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x14ac:dyDescent="0.2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0</v>
      </c>
      <c r="K86" s="53">
        <f>SUM(K87:K89)</f>
        <v>0</v>
      </c>
    </row>
    <row r="87" spans="1:11" x14ac:dyDescent="0.2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/>
      <c r="K87" s="7"/>
    </row>
    <row r="88" spans="1:11" x14ac:dyDescent="0.2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>
        <v>0</v>
      </c>
      <c r="K88" s="7">
        <v>0</v>
      </c>
    </row>
    <row r="89" spans="1:11" x14ac:dyDescent="0.2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/>
      <c r="K89" s="7"/>
    </row>
    <row r="90" spans="1:11" x14ac:dyDescent="0.2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214540965</v>
      </c>
      <c r="K90" s="53">
        <f>SUM(K91:K99)</f>
        <v>214540965</v>
      </c>
    </row>
    <row r="91" spans="1:11" x14ac:dyDescent="0.2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x14ac:dyDescent="0.2">
      <c r="A92" s="194" t="s">
        <v>243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1" x14ac:dyDescent="0.2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214540965</v>
      </c>
      <c r="K93" s="7">
        <v>214540965</v>
      </c>
    </row>
    <row r="94" spans="1:11" x14ac:dyDescent="0.2">
      <c r="A94" s="194" t="s">
        <v>244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x14ac:dyDescent="0.2">
      <c r="A95" s="194" t="s">
        <v>245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/>
      <c r="K95" s="7"/>
    </row>
    <row r="96" spans="1:11" x14ac:dyDescent="0.2">
      <c r="A96" s="194" t="s">
        <v>246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2" x14ac:dyDescent="0.2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2" x14ac:dyDescent="0.2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/>
    </row>
    <row r="99" spans="1:12" x14ac:dyDescent="0.2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/>
    </row>
    <row r="100" spans="1:12" x14ac:dyDescent="0.2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191763323</v>
      </c>
      <c r="K100" s="53">
        <f>SUM(K101:K112)</f>
        <v>189137004</v>
      </c>
      <c r="L100" s="130"/>
    </row>
    <row r="101" spans="1:12" x14ac:dyDescent="0.2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/>
      <c r="K101" s="7">
        <v>1105</v>
      </c>
    </row>
    <row r="102" spans="1:12" x14ac:dyDescent="0.2">
      <c r="A102" s="194" t="s">
        <v>243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/>
      <c r="K102" s="7"/>
    </row>
    <row r="103" spans="1:12" x14ac:dyDescent="0.2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158960558</v>
      </c>
      <c r="K103" s="7">
        <v>148589310</v>
      </c>
    </row>
    <row r="104" spans="1:12" x14ac:dyDescent="0.2">
      <c r="A104" s="194" t="s">
        <v>244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1813837</v>
      </c>
      <c r="K104" s="7">
        <v>9026620</v>
      </c>
    </row>
    <row r="105" spans="1:12" x14ac:dyDescent="0.2">
      <c r="A105" s="194" t="s">
        <v>245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22686722</v>
      </c>
      <c r="K105" s="7">
        <v>24586590</v>
      </c>
    </row>
    <row r="106" spans="1:12" x14ac:dyDescent="0.2">
      <c r="A106" s="194" t="s">
        <v>246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/>
      <c r="K106" s="7"/>
    </row>
    <row r="107" spans="1:12" x14ac:dyDescent="0.2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2" x14ac:dyDescent="0.2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5358102</v>
      </c>
      <c r="K108" s="7">
        <v>4539280</v>
      </c>
    </row>
    <row r="109" spans="1:12" x14ac:dyDescent="0.2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2483815</v>
      </c>
      <c r="K109" s="7">
        <v>1933159</v>
      </c>
    </row>
    <row r="110" spans="1:12" x14ac:dyDescent="0.2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2" x14ac:dyDescent="0.2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2" x14ac:dyDescent="0.2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460289</v>
      </c>
      <c r="K112" s="7">
        <v>460940</v>
      </c>
    </row>
    <row r="113" spans="1:11" x14ac:dyDescent="0.2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9186499</v>
      </c>
      <c r="K113" s="129">
        <v>6209708</v>
      </c>
    </row>
    <row r="114" spans="1:11" x14ac:dyDescent="0.2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1665632984</v>
      </c>
      <c r="K114" s="53">
        <f>K69+K86+K90+K100+K113</f>
        <v>1607751693</v>
      </c>
    </row>
    <row r="115" spans="1:11" x14ac:dyDescent="0.2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99239905</v>
      </c>
      <c r="K115" s="8">
        <v>99213154</v>
      </c>
    </row>
    <row r="116" spans="1:11" x14ac:dyDescent="0.2">
      <c r="A116" s="202" t="s">
        <v>309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x14ac:dyDescent="0.2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x14ac:dyDescent="0.2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x14ac:dyDescent="0.2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f>+J85</f>
        <v>0</v>
      </c>
      <c r="K119" s="8">
        <f>+K85</f>
        <v>0</v>
      </c>
    </row>
    <row r="120" spans="1:11" x14ac:dyDescent="0.2">
      <c r="A120" s="216" t="s">
        <v>310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x14ac:dyDescent="0.2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5:H5"/>
    <mergeCell ref="A6:K6"/>
    <mergeCell ref="A7:H7"/>
    <mergeCell ref="A8:H8"/>
    <mergeCell ref="A1:K1"/>
    <mergeCell ref="A2:K2"/>
    <mergeCell ref="A4:H4"/>
    <mergeCell ref="A13:H13"/>
    <mergeCell ref="A3:M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K86:K112 J86:J115 J7:K67 J79:K84 K114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71"/>
  <sheetViews>
    <sheetView view="pageBreakPreview" zoomScale="110" zoomScaleNormal="100" workbookViewId="0">
      <selection activeCell="N40" sqref="N40"/>
    </sheetView>
  </sheetViews>
  <sheetFormatPr defaultRowHeight="12.75" x14ac:dyDescent="0.2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 x14ac:dyDescent="0.2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 x14ac:dyDescent="0.2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 x14ac:dyDescent="0.2">
      <c r="A3" s="236" t="s">
        <v>343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x14ac:dyDescent="0.2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278</v>
      </c>
      <c r="J4" s="251" t="s">
        <v>318</v>
      </c>
      <c r="K4" s="251"/>
      <c r="L4" s="251" t="s">
        <v>319</v>
      </c>
      <c r="M4" s="251"/>
    </row>
    <row r="5" spans="1:13" ht="22.5" x14ac:dyDescent="0.2">
      <c r="A5" s="252"/>
      <c r="B5" s="252"/>
      <c r="C5" s="252"/>
      <c r="D5" s="252"/>
      <c r="E5" s="252"/>
      <c r="F5" s="252"/>
      <c r="G5" s="252"/>
      <c r="H5" s="252"/>
      <c r="I5" s="58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x14ac:dyDescent="0.2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06" t="s">
        <v>26</v>
      </c>
      <c r="B7" s="207"/>
      <c r="C7" s="207"/>
      <c r="D7" s="207"/>
      <c r="E7" s="207"/>
      <c r="F7" s="207"/>
      <c r="G7" s="207"/>
      <c r="H7" s="226"/>
      <c r="I7" s="3">
        <v>111</v>
      </c>
      <c r="J7" s="54">
        <f>SUM(J8:J9)</f>
        <v>10437761</v>
      </c>
      <c r="K7" s="54">
        <f>SUM(K8:K9)</f>
        <v>10437761</v>
      </c>
      <c r="L7" s="54">
        <f>SUM(L8:L9)</f>
        <v>11027295</v>
      </c>
      <c r="M7" s="54">
        <f>SUM(M8:M9)</f>
        <v>11027295</v>
      </c>
    </row>
    <row r="8" spans="1:13" x14ac:dyDescent="0.2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9694538</v>
      </c>
      <c r="K8" s="7">
        <f>+J8</f>
        <v>9694538</v>
      </c>
      <c r="L8" s="7">
        <v>8731409</v>
      </c>
      <c r="M8" s="7">
        <f>+L8</f>
        <v>8731409</v>
      </c>
    </row>
    <row r="9" spans="1:13" x14ac:dyDescent="0.2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743223</v>
      </c>
      <c r="K9" s="7">
        <f>+J9</f>
        <v>743223</v>
      </c>
      <c r="L9" s="7">
        <v>2295886</v>
      </c>
      <c r="M9" s="7">
        <f>+L9</f>
        <v>2295886</v>
      </c>
    </row>
    <row r="10" spans="1:13" x14ac:dyDescent="0.2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60043968</v>
      </c>
      <c r="K10" s="53">
        <f>K11+K12+K16+K20+K21+K22+K25+K26</f>
        <v>60043968</v>
      </c>
      <c r="L10" s="53">
        <f>L11+L12+L16+L20+L21+L22+L25+L26</f>
        <v>61991004</v>
      </c>
      <c r="M10" s="53">
        <f>M11+M12+M16+M20+M21+M22+M25+M26</f>
        <v>61991004</v>
      </c>
    </row>
    <row r="11" spans="1:13" x14ac:dyDescent="0.2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x14ac:dyDescent="0.2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8549363</v>
      </c>
      <c r="K12" s="53">
        <f>SUM(K13:K15)</f>
        <v>8549363</v>
      </c>
      <c r="L12" s="53">
        <f>SUM(L13:L15)</f>
        <v>8964141</v>
      </c>
      <c r="M12" s="53">
        <f>SUM(M13:M15)</f>
        <v>8964141</v>
      </c>
    </row>
    <row r="13" spans="1:13" x14ac:dyDescent="0.2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4898327</v>
      </c>
      <c r="K13" s="7">
        <f>+J13</f>
        <v>4898327</v>
      </c>
      <c r="L13" s="7">
        <v>3693964</v>
      </c>
      <c r="M13" s="7">
        <f>+L13</f>
        <v>3693964</v>
      </c>
    </row>
    <row r="14" spans="1:13" x14ac:dyDescent="0.2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30156</v>
      </c>
      <c r="K14" s="7">
        <f t="shared" ref="K14:K15" si="0">+J14</f>
        <v>30156</v>
      </c>
      <c r="L14" s="7">
        <v>12037</v>
      </c>
      <c r="M14" s="7">
        <f t="shared" ref="M14:M15" si="1">+L14</f>
        <v>12037</v>
      </c>
    </row>
    <row r="15" spans="1:13" x14ac:dyDescent="0.2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3620880</v>
      </c>
      <c r="K15" s="7">
        <f t="shared" si="0"/>
        <v>3620880</v>
      </c>
      <c r="L15" s="7">
        <v>5258140</v>
      </c>
      <c r="M15" s="7">
        <f t="shared" si="1"/>
        <v>5258140</v>
      </c>
    </row>
    <row r="16" spans="1:13" x14ac:dyDescent="0.2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13588806</v>
      </c>
      <c r="K16" s="53">
        <f>SUM(K17:K19)</f>
        <v>13588806</v>
      </c>
      <c r="L16" s="53">
        <f>SUM(L17:L19)</f>
        <v>13698385</v>
      </c>
      <c r="M16" s="53">
        <f>SUM(M17:M19)</f>
        <v>13698385</v>
      </c>
    </row>
    <row r="17" spans="1:13" x14ac:dyDescent="0.2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7984123</v>
      </c>
      <c r="K17" s="7">
        <f>+J17</f>
        <v>7984123</v>
      </c>
      <c r="L17" s="7">
        <v>8091367</v>
      </c>
      <c r="M17" s="7">
        <f>+L17</f>
        <v>8091367</v>
      </c>
    </row>
    <row r="18" spans="1:13" x14ac:dyDescent="0.2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3627976</v>
      </c>
      <c r="K18" s="7">
        <f t="shared" ref="K18:K19" si="2">+J18</f>
        <v>3627976</v>
      </c>
      <c r="L18" s="7">
        <v>3611595</v>
      </c>
      <c r="M18" s="7">
        <f t="shared" ref="M18:M19" si="3">+L18</f>
        <v>3611595</v>
      </c>
    </row>
    <row r="19" spans="1:13" x14ac:dyDescent="0.2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1976707</v>
      </c>
      <c r="K19" s="7">
        <f t="shared" si="2"/>
        <v>1976707</v>
      </c>
      <c r="L19" s="7">
        <v>1995423</v>
      </c>
      <c r="M19" s="7">
        <f t="shared" si="3"/>
        <v>1995423</v>
      </c>
    </row>
    <row r="20" spans="1:13" x14ac:dyDescent="0.2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24520852</v>
      </c>
      <c r="K20" s="7">
        <f>+J20</f>
        <v>24520852</v>
      </c>
      <c r="L20" s="7">
        <v>24883529</v>
      </c>
      <c r="M20" s="7">
        <f>+L20</f>
        <v>24883529</v>
      </c>
    </row>
    <row r="21" spans="1:13" x14ac:dyDescent="0.2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12980430</v>
      </c>
      <c r="K21" s="7">
        <f>+J21</f>
        <v>12980430</v>
      </c>
      <c r="L21" s="7">
        <v>14261269</v>
      </c>
      <c r="M21" s="7">
        <f>+L21</f>
        <v>14261269</v>
      </c>
    </row>
    <row r="22" spans="1:13" x14ac:dyDescent="0.2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130145</v>
      </c>
      <c r="K22" s="53">
        <f>SUM(K23:K24)</f>
        <v>130145</v>
      </c>
      <c r="L22" s="53">
        <f>SUM(L23:L24)</f>
        <v>0</v>
      </c>
      <c r="M22" s="53">
        <f>SUM(M23:M24)</f>
        <v>0</v>
      </c>
    </row>
    <row r="23" spans="1:13" x14ac:dyDescent="0.2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>
        <f>+J23</f>
        <v>0</v>
      </c>
      <c r="L23" s="7"/>
      <c r="M23" s="7"/>
    </row>
    <row r="24" spans="1:13" x14ac:dyDescent="0.2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>
        <v>130145</v>
      </c>
      <c r="K24" s="7">
        <f>+J24</f>
        <v>130145</v>
      </c>
      <c r="L24" s="7">
        <v>0</v>
      </c>
      <c r="M24" s="7">
        <v>0</v>
      </c>
    </row>
    <row r="25" spans="1:13" x14ac:dyDescent="0.2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x14ac:dyDescent="0.2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274372</v>
      </c>
      <c r="K26" s="7">
        <f>+J26</f>
        <v>274372</v>
      </c>
      <c r="L26" s="7">
        <v>183680</v>
      </c>
      <c r="M26" s="7">
        <f>+L26</f>
        <v>183680</v>
      </c>
    </row>
    <row r="27" spans="1:13" x14ac:dyDescent="0.2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617107</v>
      </c>
      <c r="K27" s="53">
        <f>SUM(K28:K32)</f>
        <v>617107</v>
      </c>
      <c r="L27" s="53">
        <f>SUM(L28:L32)</f>
        <v>365016</v>
      </c>
      <c r="M27" s="53">
        <f>SUM(M28:M32)</f>
        <v>365016</v>
      </c>
    </row>
    <row r="28" spans="1:13" x14ac:dyDescent="0.2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>
        <f>+J28</f>
        <v>0</v>
      </c>
      <c r="L28" s="7"/>
      <c r="M28" s="7">
        <f>+L28</f>
        <v>0</v>
      </c>
    </row>
    <row r="29" spans="1:13" x14ac:dyDescent="0.2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546503</v>
      </c>
      <c r="K29" s="7">
        <f t="shared" ref="K29:K32" si="4">+J29</f>
        <v>546503</v>
      </c>
      <c r="L29" s="7">
        <v>331967</v>
      </c>
      <c r="M29" s="7">
        <f t="shared" ref="M29:M32" si="5">+L29</f>
        <v>331967</v>
      </c>
    </row>
    <row r="30" spans="1:13" x14ac:dyDescent="0.2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>
        <f t="shared" si="4"/>
        <v>0</v>
      </c>
      <c r="L30" s="7"/>
      <c r="M30" s="7">
        <f t="shared" si="5"/>
        <v>0</v>
      </c>
    </row>
    <row r="31" spans="1:13" x14ac:dyDescent="0.2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>
        <f t="shared" si="4"/>
        <v>0</v>
      </c>
      <c r="L31" s="7"/>
      <c r="M31" s="7">
        <f t="shared" si="5"/>
        <v>0</v>
      </c>
    </row>
    <row r="32" spans="1:13" x14ac:dyDescent="0.2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70604</v>
      </c>
      <c r="K32" s="7">
        <f t="shared" si="4"/>
        <v>70604</v>
      </c>
      <c r="L32" s="7">
        <v>33049</v>
      </c>
      <c r="M32" s="7">
        <f t="shared" si="5"/>
        <v>33049</v>
      </c>
    </row>
    <row r="33" spans="1:13" x14ac:dyDescent="0.2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1421862</v>
      </c>
      <c r="K33" s="53">
        <f>SUM(K34:K37)</f>
        <v>1421862</v>
      </c>
      <c r="L33" s="53">
        <f>SUM(L34:L37)</f>
        <v>1679487</v>
      </c>
      <c r="M33" s="53">
        <f>SUM(M34:M37)</f>
        <v>1679487</v>
      </c>
    </row>
    <row r="34" spans="1:13" x14ac:dyDescent="0.2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>
        <f>+J34</f>
        <v>0</v>
      </c>
      <c r="L34" s="7"/>
      <c r="M34" s="7">
        <f>+L34</f>
        <v>0</v>
      </c>
    </row>
    <row r="35" spans="1:13" x14ac:dyDescent="0.2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1368444</v>
      </c>
      <c r="K35" s="7">
        <f t="shared" ref="K35:K36" si="6">+J35</f>
        <v>1368444</v>
      </c>
      <c r="L35" s="7">
        <v>1636225</v>
      </c>
      <c r="M35" s="7">
        <f t="shared" ref="M35:M37" si="7">+L35</f>
        <v>1636225</v>
      </c>
    </row>
    <row r="36" spans="1:13" x14ac:dyDescent="0.2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>
        <f t="shared" si="6"/>
        <v>0</v>
      </c>
      <c r="L36" s="7"/>
      <c r="M36" s="7">
        <f t="shared" si="7"/>
        <v>0</v>
      </c>
    </row>
    <row r="37" spans="1:13" x14ac:dyDescent="0.2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53418</v>
      </c>
      <c r="K37" s="7">
        <v>53418</v>
      </c>
      <c r="L37" s="7">
        <v>43262</v>
      </c>
      <c r="M37" s="7">
        <f t="shared" si="7"/>
        <v>43262</v>
      </c>
    </row>
    <row r="38" spans="1:13" x14ac:dyDescent="0.2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x14ac:dyDescent="0.2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x14ac:dyDescent="0.2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x14ac:dyDescent="0.2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x14ac:dyDescent="0.2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11054868</v>
      </c>
      <c r="K42" s="53">
        <f>K7+K27+K38+K40</f>
        <v>11054868</v>
      </c>
      <c r="L42" s="53">
        <f>L7+L27+L38+L40</f>
        <v>11392311</v>
      </c>
      <c r="M42" s="53">
        <f>M7+M27+M38+M40</f>
        <v>11392311</v>
      </c>
    </row>
    <row r="43" spans="1:13" x14ac:dyDescent="0.2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61465830</v>
      </c>
      <c r="K43" s="53">
        <f>K10+K33+K39+K41</f>
        <v>61465830</v>
      </c>
      <c r="L43" s="53">
        <f>L10+L33+L39+L41</f>
        <v>63670491</v>
      </c>
      <c r="M43" s="53">
        <f>M10+M33+M39+M41</f>
        <v>63670491</v>
      </c>
    </row>
    <row r="44" spans="1:13" x14ac:dyDescent="0.2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-50410962</v>
      </c>
      <c r="K44" s="53">
        <f>K42-K43</f>
        <v>-50410962</v>
      </c>
      <c r="L44" s="53">
        <f>L42-L43</f>
        <v>-52278180</v>
      </c>
      <c r="M44" s="53">
        <f>M42-M43</f>
        <v>-52278180</v>
      </c>
    </row>
    <row r="45" spans="1:13" x14ac:dyDescent="0.2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x14ac:dyDescent="0.2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50410962</v>
      </c>
      <c r="K46" s="53">
        <f>IF(K43&gt;K42,K43-K42,0)</f>
        <v>50410962</v>
      </c>
      <c r="L46" s="53">
        <f>IF(L43&gt;L42,L43-L42,0)</f>
        <v>52278180</v>
      </c>
      <c r="M46" s="53">
        <f>IF(M43&gt;M42,M43-M42,0)</f>
        <v>52278180</v>
      </c>
    </row>
    <row r="47" spans="1:13" x14ac:dyDescent="0.2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x14ac:dyDescent="0.2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-50410962</v>
      </c>
      <c r="K48" s="53">
        <f>K44-K47</f>
        <v>-50410962</v>
      </c>
      <c r="L48" s="53">
        <f>L44-L47</f>
        <v>-52278180</v>
      </c>
      <c r="M48" s="53">
        <f>M44-M47</f>
        <v>-52278180</v>
      </c>
    </row>
    <row r="49" spans="1:13" x14ac:dyDescent="0.2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x14ac:dyDescent="0.2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50410962</v>
      </c>
      <c r="K50" s="60">
        <f>IF(K48&lt;0,-K48,0)</f>
        <v>50410962</v>
      </c>
      <c r="L50" s="60">
        <f>IF(L48&lt;0,-L48,0)</f>
        <v>52278180</v>
      </c>
      <c r="M50" s="60">
        <f>IF(M48&lt;0,-M48,0)</f>
        <v>52278180</v>
      </c>
    </row>
    <row r="51" spans="1:13" ht="12.75" customHeight="1" x14ac:dyDescent="0.2">
      <c r="A51" s="202" t="s">
        <v>311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 x14ac:dyDescent="0.2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1"/>
    </row>
    <row r="53" spans="1:13" x14ac:dyDescent="0.2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f t="shared" ref="J53:K53" si="8">+J50-J54</f>
        <v>50410962</v>
      </c>
      <c r="K53" s="7">
        <f t="shared" si="8"/>
        <v>50410962</v>
      </c>
      <c r="L53" s="7">
        <f>+L50-L54</f>
        <v>52278180</v>
      </c>
      <c r="M53" s="7">
        <f>+M50-M54</f>
        <v>52278180</v>
      </c>
    </row>
    <row r="54" spans="1:13" x14ac:dyDescent="0.2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 x14ac:dyDescent="0.2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x14ac:dyDescent="0.2">
      <c r="A56" s="206" t="s">
        <v>204</v>
      </c>
      <c r="B56" s="207"/>
      <c r="C56" s="207"/>
      <c r="D56" s="207"/>
      <c r="E56" s="207"/>
      <c r="F56" s="207"/>
      <c r="G56" s="207"/>
      <c r="H56" s="226"/>
      <c r="I56" s="9">
        <v>157</v>
      </c>
      <c r="J56" s="6">
        <f>+J48</f>
        <v>-50410962</v>
      </c>
      <c r="K56" s="6">
        <f t="shared" ref="K56:M56" si="9">+K48</f>
        <v>-50410962</v>
      </c>
      <c r="L56" s="6">
        <f t="shared" si="9"/>
        <v>-52278180</v>
      </c>
      <c r="M56" s="6">
        <f t="shared" si="9"/>
        <v>-52278180</v>
      </c>
    </row>
    <row r="57" spans="1:13" x14ac:dyDescent="0.2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x14ac:dyDescent="0.2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x14ac:dyDescent="0.2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x14ac:dyDescent="0.2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x14ac:dyDescent="0.2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x14ac:dyDescent="0.2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x14ac:dyDescent="0.2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x14ac:dyDescent="0.2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x14ac:dyDescent="0.2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x14ac:dyDescent="0.2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-50410962</v>
      </c>
      <c r="K67" s="60">
        <f>K56+K66</f>
        <v>-50410962</v>
      </c>
      <c r="L67" s="60">
        <f>L56+L66</f>
        <v>-52278180</v>
      </c>
      <c r="M67" s="60">
        <f>M56+M66</f>
        <v>-52278180</v>
      </c>
    </row>
    <row r="68" spans="1:13" ht="12.75" customHeight="1" x14ac:dyDescent="0.2">
      <c r="A68" s="241" t="s">
        <v>312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 x14ac:dyDescent="0.2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x14ac:dyDescent="0.2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f t="shared" ref="J70:M70" si="10">+J67-J71</f>
        <v>-50410962</v>
      </c>
      <c r="K70" s="7">
        <f t="shared" si="10"/>
        <v>-50410962</v>
      </c>
      <c r="L70" s="7">
        <f>+L67-L71</f>
        <v>-52278180</v>
      </c>
      <c r="M70" s="7">
        <f t="shared" si="10"/>
        <v>-52278180</v>
      </c>
    </row>
    <row r="71" spans="1:13" x14ac:dyDescent="0.2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K56:M57 J53:M54 J56:J67 K66:M6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ageMargins left="0.51181102362204722" right="0.74803149606299213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2"/>
  <sheetViews>
    <sheetView view="pageBreakPreview" zoomScale="110" zoomScaleNormal="100" workbookViewId="0">
      <selection activeCell="A4" sqref="A4:H4"/>
    </sheetView>
  </sheetViews>
  <sheetFormatPr defaultRowHeight="12.75" x14ac:dyDescent="0.2"/>
  <cols>
    <col min="1" max="9" width="9.140625" style="52"/>
    <col min="10" max="10" width="9.85546875" style="52" bestFit="1" customWidth="1"/>
    <col min="11" max="11" width="10.85546875" style="52" customWidth="1"/>
    <col min="12" max="16384" width="9.140625" style="52"/>
  </cols>
  <sheetData>
    <row r="1" spans="1:13" ht="12.75" customHeight="1" x14ac:dyDescent="0.2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3" ht="12.75" customHeight="1" x14ac:dyDescent="0.2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 x14ac:dyDescent="0.2">
      <c r="A3" s="236" t="s">
        <v>343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x14ac:dyDescent="0.2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126" t="s">
        <v>318</v>
      </c>
      <c r="K4" s="66" t="s">
        <v>319</v>
      </c>
    </row>
    <row r="5" spans="1:13" x14ac:dyDescent="0.2">
      <c r="A5" s="255">
        <v>1</v>
      </c>
      <c r="B5" s="255"/>
      <c r="C5" s="255"/>
      <c r="D5" s="255"/>
      <c r="E5" s="255"/>
      <c r="F5" s="255"/>
      <c r="G5" s="255"/>
      <c r="H5" s="255"/>
      <c r="I5" s="67">
        <v>2</v>
      </c>
      <c r="J5" s="68" t="s">
        <v>282</v>
      </c>
      <c r="K5" s="68" t="s">
        <v>283</v>
      </c>
    </row>
    <row r="6" spans="1:13" x14ac:dyDescent="0.2">
      <c r="A6" s="202" t="s">
        <v>156</v>
      </c>
      <c r="B6" s="203"/>
      <c r="C6" s="203"/>
      <c r="D6" s="203"/>
      <c r="E6" s="203"/>
      <c r="F6" s="203"/>
      <c r="G6" s="203"/>
      <c r="H6" s="203"/>
      <c r="I6" s="253"/>
      <c r="J6" s="253"/>
      <c r="K6" s="254"/>
    </row>
    <row r="7" spans="1:13" x14ac:dyDescent="0.2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-12853328</v>
      </c>
      <c r="K7" s="7">
        <v>-52278180</v>
      </c>
    </row>
    <row r="8" spans="1:13" x14ac:dyDescent="0.2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99074868</v>
      </c>
      <c r="K8" s="7">
        <v>24883529</v>
      </c>
    </row>
    <row r="9" spans="1:13" x14ac:dyDescent="0.2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>
        <v>4768137</v>
      </c>
    </row>
    <row r="10" spans="1:13" x14ac:dyDescent="0.2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3" x14ac:dyDescent="0.2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3" x14ac:dyDescent="0.2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5">
        <v>1758634</v>
      </c>
      <c r="K12" s="7"/>
    </row>
    <row r="13" spans="1:13" x14ac:dyDescent="0.2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3">
        <f>SUM(J7:J12)</f>
        <v>87980174</v>
      </c>
      <c r="K13" s="53">
        <f>SUM(K7:K12)</f>
        <v>-22626514</v>
      </c>
    </row>
    <row r="14" spans="1:13" x14ac:dyDescent="0.2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5">
        <v>2814243</v>
      </c>
      <c r="K14" s="7"/>
    </row>
    <row r="15" spans="1:13" x14ac:dyDescent="0.2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4639433</v>
      </c>
      <c r="K15" s="7">
        <v>576990</v>
      </c>
    </row>
    <row r="16" spans="1:13" x14ac:dyDescent="0.2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>
        <v>291601</v>
      </c>
      <c r="K16" s="7">
        <v>478001</v>
      </c>
    </row>
    <row r="17" spans="1:11" x14ac:dyDescent="0.2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>
        <v>0</v>
      </c>
      <c r="K17" s="7">
        <v>2214319</v>
      </c>
    </row>
    <row r="18" spans="1:11" x14ac:dyDescent="0.2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3">
        <f>SUM(J14:J17)</f>
        <v>7745277</v>
      </c>
      <c r="K18" s="53">
        <f>SUM(K14:K17)</f>
        <v>3269310</v>
      </c>
    </row>
    <row r="19" spans="1:11" x14ac:dyDescent="0.2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IF(J13&gt;J18,J13-J18,0)</f>
        <v>80234897</v>
      </c>
      <c r="K19" s="53">
        <f>IF(K13&gt;K18,K13-K18,0)</f>
        <v>0</v>
      </c>
    </row>
    <row r="20" spans="1:11" x14ac:dyDescent="0.2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3">
        <f>IF(J18&gt;J13,J18-J13,0)</f>
        <v>0</v>
      </c>
      <c r="K20" s="53">
        <f>IF(K18&gt;K13,K18-K13,0)</f>
        <v>25895824</v>
      </c>
    </row>
    <row r="21" spans="1:11" x14ac:dyDescent="0.2">
      <c r="A21" s="202" t="s">
        <v>159</v>
      </c>
      <c r="B21" s="203"/>
      <c r="C21" s="203"/>
      <c r="D21" s="203"/>
      <c r="E21" s="203"/>
      <c r="F21" s="203"/>
      <c r="G21" s="203"/>
      <c r="H21" s="203"/>
      <c r="I21" s="253"/>
      <c r="J21" s="253"/>
      <c r="K21" s="254"/>
    </row>
    <row r="22" spans="1:11" x14ac:dyDescent="0.2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/>
      <c r="K22" s="7">
        <v>0</v>
      </c>
    </row>
    <row r="23" spans="1:11" x14ac:dyDescent="0.2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x14ac:dyDescent="0.2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x14ac:dyDescent="0.2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x14ac:dyDescent="0.2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x14ac:dyDescent="0.2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3">
        <f>SUM(J22:J26)</f>
        <v>0</v>
      </c>
      <c r="K27" s="53">
        <f>SUM(K22:K26)</f>
        <v>0</v>
      </c>
    </row>
    <row r="28" spans="1:11" x14ac:dyDescent="0.2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96433977</v>
      </c>
      <c r="K28" s="7">
        <v>10445762</v>
      </c>
    </row>
    <row r="29" spans="1:11" x14ac:dyDescent="0.2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x14ac:dyDescent="0.2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x14ac:dyDescent="0.2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3">
        <f>SUM(J28:J30)</f>
        <v>96433977</v>
      </c>
      <c r="K31" s="53">
        <f>SUM(K28:K30)</f>
        <v>10445762</v>
      </c>
    </row>
    <row r="32" spans="1:11" x14ac:dyDescent="0.2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x14ac:dyDescent="0.2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IF(J31&gt;J27,J31-J27,0)</f>
        <v>96433977</v>
      </c>
      <c r="K33" s="53">
        <f>IF(K31&gt;K27,K31-K27,0)</f>
        <v>10445762</v>
      </c>
    </row>
    <row r="34" spans="1:11" x14ac:dyDescent="0.2">
      <c r="A34" s="202" t="s">
        <v>160</v>
      </c>
      <c r="B34" s="203"/>
      <c r="C34" s="203"/>
      <c r="D34" s="203"/>
      <c r="E34" s="203"/>
      <c r="F34" s="203"/>
      <c r="G34" s="203"/>
      <c r="H34" s="203"/>
      <c r="I34" s="253"/>
      <c r="J34" s="253"/>
      <c r="K34" s="254"/>
    </row>
    <row r="35" spans="1:11" x14ac:dyDescent="0.2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x14ac:dyDescent="0.2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>
        <v>7365189</v>
      </c>
      <c r="K36" s="7"/>
    </row>
    <row r="37" spans="1:11" x14ac:dyDescent="0.2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x14ac:dyDescent="0.2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3">
        <f>SUM(J35:J37)</f>
        <v>7365189</v>
      </c>
      <c r="K38" s="53">
        <f>SUM(K35:K37)</f>
        <v>0</v>
      </c>
    </row>
    <row r="39" spans="1:11" x14ac:dyDescent="0.2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33032871</v>
      </c>
      <c r="K39" s="7">
        <v>10371247</v>
      </c>
    </row>
    <row r="40" spans="1:11" x14ac:dyDescent="0.2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x14ac:dyDescent="0.2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x14ac:dyDescent="0.2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x14ac:dyDescent="0.2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x14ac:dyDescent="0.2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3">
        <f>SUM(J39:J43)</f>
        <v>33032871</v>
      </c>
      <c r="K44" s="53">
        <f>SUM(K39:K43)</f>
        <v>10371247</v>
      </c>
    </row>
    <row r="45" spans="1:11" x14ac:dyDescent="0.2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x14ac:dyDescent="0.2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IF(J44&gt;J38,J44-J38,0)</f>
        <v>25667682</v>
      </c>
      <c r="K46" s="53">
        <f>IF(K44&gt;K38,K44-K38,0)</f>
        <v>10371247</v>
      </c>
    </row>
    <row r="47" spans="1:11" x14ac:dyDescent="0.2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x14ac:dyDescent="0.2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63">
        <f>IF(J20-J19+J33-J32+J46-J45&gt;0,J20-J19+J33-J32+J46-J45,0)</f>
        <v>41866762</v>
      </c>
      <c r="K48" s="53">
        <f>IF(K20-K19+K33-K32+K46-K45&gt;0,K20-K19+K33-K32+K46-K45,0)</f>
        <v>46712833</v>
      </c>
    </row>
    <row r="49" spans="1:11" x14ac:dyDescent="0.2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5">
        <v>94034078</v>
      </c>
      <c r="K49" s="7">
        <v>52167316</v>
      </c>
    </row>
    <row r="50" spans="1:11" x14ac:dyDescent="0.2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x14ac:dyDescent="0.2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>
        <f>+J48</f>
        <v>41866762</v>
      </c>
      <c r="K51" s="7">
        <f>+K48</f>
        <v>46712833</v>
      </c>
    </row>
    <row r="52" spans="1:11" x14ac:dyDescent="0.2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4">
        <f>J49+J50-J51</f>
        <v>52167316</v>
      </c>
      <c r="K52" s="60">
        <f>K49+K50-K51</f>
        <v>5454483</v>
      </c>
    </row>
  </sheetData>
  <mergeCells count="52">
    <mergeCell ref="A1:K1"/>
    <mergeCell ref="A4:H4"/>
    <mergeCell ref="A9:H9"/>
    <mergeCell ref="A3:M3"/>
    <mergeCell ref="A2:M2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38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 x14ac:dyDescent="0.2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x14ac:dyDescent="0.2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 x14ac:dyDescent="0.2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x14ac:dyDescent="0.2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282</v>
      </c>
      <c r="K5" s="72" t="s">
        <v>283</v>
      </c>
    </row>
    <row r="6" spans="1:11" x14ac:dyDescent="0.2">
      <c r="A6" s="202" t="s">
        <v>156</v>
      </c>
      <c r="B6" s="203"/>
      <c r="C6" s="203"/>
      <c r="D6" s="203"/>
      <c r="E6" s="203"/>
      <c r="F6" s="203"/>
      <c r="G6" s="203"/>
      <c r="H6" s="203"/>
      <c r="I6" s="253"/>
      <c r="J6" s="253"/>
      <c r="K6" s="254"/>
    </row>
    <row r="7" spans="1:11" x14ac:dyDescent="0.2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x14ac:dyDescent="0.2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x14ac:dyDescent="0.2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x14ac:dyDescent="0.2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x14ac:dyDescent="0.2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x14ac:dyDescent="0.2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3">
        <f>SUM(K7:K11)</f>
        <v>0</v>
      </c>
    </row>
    <row r="13" spans="1:11" x14ac:dyDescent="0.2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x14ac:dyDescent="0.2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x14ac:dyDescent="0.2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x14ac:dyDescent="0.2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x14ac:dyDescent="0.2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x14ac:dyDescent="0.2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x14ac:dyDescent="0.2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3">
        <f>SUM(K13:K18)</f>
        <v>0</v>
      </c>
    </row>
    <row r="20" spans="1:11" x14ac:dyDescent="0.2">
      <c r="A20" s="210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x14ac:dyDescent="0.2">
      <c r="A21" s="221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x14ac:dyDescent="0.2">
      <c r="A22" s="202" t="s">
        <v>159</v>
      </c>
      <c r="B22" s="203"/>
      <c r="C22" s="203"/>
      <c r="D22" s="203"/>
      <c r="E22" s="203"/>
      <c r="F22" s="203"/>
      <c r="G22" s="203"/>
      <c r="H22" s="203"/>
      <c r="I22" s="253"/>
      <c r="J22" s="253"/>
      <c r="K22" s="254"/>
    </row>
    <row r="23" spans="1:11" x14ac:dyDescent="0.2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x14ac:dyDescent="0.2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x14ac:dyDescent="0.2">
      <c r="A25" s="194" t="s">
        <v>320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x14ac:dyDescent="0.2">
      <c r="A26" s="194" t="s">
        <v>321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x14ac:dyDescent="0.2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x14ac:dyDescent="0.2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3">
        <f>SUM(K23:K27)</f>
        <v>0</v>
      </c>
    </row>
    <row r="29" spans="1:11" x14ac:dyDescent="0.2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x14ac:dyDescent="0.2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x14ac:dyDescent="0.2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x14ac:dyDescent="0.2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3">
        <f>SUM(K29:K31)</f>
        <v>0</v>
      </c>
    </row>
    <row r="33" spans="1:11" x14ac:dyDescent="0.2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x14ac:dyDescent="0.2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x14ac:dyDescent="0.2">
      <c r="A35" s="202" t="s">
        <v>160</v>
      </c>
      <c r="B35" s="203"/>
      <c r="C35" s="203"/>
      <c r="D35" s="203"/>
      <c r="E35" s="203"/>
      <c r="F35" s="203"/>
      <c r="G35" s="203"/>
      <c r="H35" s="203"/>
      <c r="I35" s="253">
        <v>0</v>
      </c>
      <c r="J35" s="253"/>
      <c r="K35" s="254"/>
    </row>
    <row r="36" spans="1:11" x14ac:dyDescent="0.2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x14ac:dyDescent="0.2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x14ac:dyDescent="0.2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x14ac:dyDescent="0.2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3">
        <f>SUM(K36:K38)</f>
        <v>0</v>
      </c>
    </row>
    <row r="40" spans="1:11" x14ac:dyDescent="0.2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x14ac:dyDescent="0.2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x14ac:dyDescent="0.2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x14ac:dyDescent="0.2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x14ac:dyDescent="0.2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x14ac:dyDescent="0.2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3">
        <f>SUM(K40:K44)</f>
        <v>0</v>
      </c>
    </row>
    <row r="46" spans="1:11" x14ac:dyDescent="0.2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x14ac:dyDescent="0.2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x14ac:dyDescent="0.2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x14ac:dyDescent="0.2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x14ac:dyDescent="0.2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x14ac:dyDescent="0.2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J14" sqref="J14"/>
    </sheetView>
  </sheetViews>
  <sheetFormatPr defaultRowHeight="12.75" x14ac:dyDescent="0.2"/>
  <cols>
    <col min="1" max="4" width="9.140625" style="75"/>
    <col min="5" max="5" width="10.42578125" style="75" bestFit="1" customWidth="1"/>
    <col min="6" max="8" width="9.140625" style="75"/>
    <col min="9" max="9" width="8.28515625" style="75" customWidth="1"/>
    <col min="10" max="10" width="10.85546875" style="75" bestFit="1" customWidth="1"/>
    <col min="11" max="11" width="10.7109375" style="75" customWidth="1"/>
    <col min="12" max="16384" width="9.140625" style="75"/>
  </cols>
  <sheetData>
    <row r="1" spans="1:12" x14ac:dyDescent="0.2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 x14ac:dyDescent="0.2">
      <c r="A2" s="42"/>
      <c r="B2" s="73"/>
      <c r="C2" s="269" t="s">
        <v>281</v>
      </c>
      <c r="D2" s="269"/>
      <c r="E2" s="76">
        <v>40544</v>
      </c>
      <c r="F2" s="43" t="s">
        <v>250</v>
      </c>
      <c r="G2" s="270">
        <v>40633</v>
      </c>
      <c r="H2" s="271"/>
      <c r="I2" s="73"/>
      <c r="J2" s="73"/>
      <c r="K2" s="73"/>
      <c r="L2" s="77"/>
    </row>
    <row r="3" spans="1:12" ht="23.25" x14ac:dyDescent="0.2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304</v>
      </c>
      <c r="J3" s="81" t="s">
        <v>150</v>
      </c>
      <c r="K3" s="81" t="s">
        <v>151</v>
      </c>
    </row>
    <row r="4" spans="1:12" x14ac:dyDescent="0.2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282</v>
      </c>
      <c r="K4" s="82" t="s">
        <v>283</v>
      </c>
    </row>
    <row r="5" spans="1:12" x14ac:dyDescent="0.2">
      <c r="A5" s="265" t="s">
        <v>284</v>
      </c>
      <c r="B5" s="266"/>
      <c r="C5" s="266"/>
      <c r="D5" s="266"/>
      <c r="E5" s="266"/>
      <c r="F5" s="266"/>
      <c r="G5" s="266"/>
      <c r="H5" s="266"/>
      <c r="I5" s="44">
        <v>1</v>
      </c>
      <c r="J5" s="45">
        <v>1096055100</v>
      </c>
      <c r="K5" s="45">
        <v>1096055100</v>
      </c>
    </row>
    <row r="6" spans="1:12" x14ac:dyDescent="0.2">
      <c r="A6" s="265" t="s">
        <v>285</v>
      </c>
      <c r="B6" s="266"/>
      <c r="C6" s="266"/>
      <c r="D6" s="266"/>
      <c r="E6" s="266"/>
      <c r="F6" s="266"/>
      <c r="G6" s="266"/>
      <c r="H6" s="266"/>
      <c r="I6" s="44">
        <v>2</v>
      </c>
      <c r="J6" s="46"/>
      <c r="K6" s="46"/>
    </row>
    <row r="7" spans="1:12" x14ac:dyDescent="0.2">
      <c r="A7" s="265" t="s">
        <v>286</v>
      </c>
      <c r="B7" s="266"/>
      <c r="C7" s="266"/>
      <c r="D7" s="266"/>
      <c r="E7" s="266"/>
      <c r="F7" s="266"/>
      <c r="G7" s="266"/>
      <c r="H7" s="266"/>
      <c r="I7" s="44">
        <v>3</v>
      </c>
      <c r="J7" s="46">
        <v>165571872</v>
      </c>
      <c r="K7" s="46">
        <v>165571872</v>
      </c>
    </row>
    <row r="8" spans="1:12" x14ac:dyDescent="0.2">
      <c r="A8" s="265" t="s">
        <v>287</v>
      </c>
      <c r="B8" s="266"/>
      <c r="C8" s="266"/>
      <c r="D8" s="266"/>
      <c r="E8" s="266"/>
      <c r="F8" s="266"/>
      <c r="G8" s="266"/>
      <c r="H8" s="266"/>
      <c r="I8" s="44">
        <v>4</v>
      </c>
      <c r="J8" s="46"/>
      <c r="K8" s="46">
        <v>0</v>
      </c>
    </row>
    <row r="9" spans="1:12" x14ac:dyDescent="0.2">
      <c r="A9" s="265" t="s">
        <v>288</v>
      </c>
      <c r="B9" s="266"/>
      <c r="C9" s="266"/>
      <c r="D9" s="266"/>
      <c r="E9" s="266"/>
      <c r="F9" s="266"/>
      <c r="G9" s="266"/>
      <c r="H9" s="266"/>
      <c r="I9" s="44">
        <v>5</v>
      </c>
      <c r="J9" s="46">
        <v>-12853328</v>
      </c>
      <c r="K9" s="46">
        <v>-52278180</v>
      </c>
    </row>
    <row r="10" spans="1:12" x14ac:dyDescent="0.2">
      <c r="A10" s="265" t="s">
        <v>289</v>
      </c>
      <c r="B10" s="266"/>
      <c r="C10" s="266"/>
      <c r="D10" s="266"/>
      <c r="E10" s="266"/>
      <c r="F10" s="266"/>
      <c r="G10" s="266"/>
      <c r="H10" s="266"/>
      <c r="I10" s="44">
        <v>6</v>
      </c>
      <c r="J10" s="46"/>
      <c r="K10" s="46"/>
    </row>
    <row r="11" spans="1:12" x14ac:dyDescent="0.2">
      <c r="A11" s="265" t="s">
        <v>290</v>
      </c>
      <c r="B11" s="266"/>
      <c r="C11" s="266"/>
      <c r="D11" s="266"/>
      <c r="E11" s="266"/>
      <c r="F11" s="266"/>
      <c r="G11" s="266"/>
      <c r="H11" s="266"/>
      <c r="I11" s="44">
        <v>7</v>
      </c>
      <c r="J11" s="46"/>
      <c r="K11" s="46"/>
    </row>
    <row r="12" spans="1:12" x14ac:dyDescent="0.2">
      <c r="A12" s="265" t="s">
        <v>291</v>
      </c>
      <c r="B12" s="266"/>
      <c r="C12" s="266"/>
      <c r="D12" s="266"/>
      <c r="E12" s="266"/>
      <c r="F12" s="266"/>
      <c r="G12" s="266"/>
      <c r="H12" s="266"/>
      <c r="I12" s="44">
        <v>8</v>
      </c>
      <c r="J12" s="46">
        <v>1368553</v>
      </c>
      <c r="K12" s="46">
        <v>1368553</v>
      </c>
    </row>
    <row r="13" spans="1:12" x14ac:dyDescent="0.2">
      <c r="A13" s="265" t="s">
        <v>292</v>
      </c>
      <c r="B13" s="266"/>
      <c r="C13" s="266"/>
      <c r="D13" s="266"/>
      <c r="E13" s="266"/>
      <c r="F13" s="266"/>
      <c r="G13" s="266"/>
      <c r="H13" s="266"/>
      <c r="I13" s="44">
        <v>9</v>
      </c>
      <c r="J13" s="46"/>
      <c r="K13" s="46"/>
    </row>
    <row r="14" spans="1:12" x14ac:dyDescent="0.2">
      <c r="A14" s="267" t="s">
        <v>293</v>
      </c>
      <c r="B14" s="268"/>
      <c r="C14" s="268"/>
      <c r="D14" s="268"/>
      <c r="E14" s="268"/>
      <c r="F14" s="268"/>
      <c r="G14" s="268"/>
      <c r="H14" s="268"/>
      <c r="I14" s="44">
        <v>10</v>
      </c>
      <c r="J14" s="78">
        <f>SUM(J5:J13)</f>
        <v>1250142197</v>
      </c>
      <c r="K14" s="78">
        <f>SUM(K5:K13)</f>
        <v>1210717345</v>
      </c>
    </row>
    <row r="15" spans="1:12" x14ac:dyDescent="0.2">
      <c r="A15" s="265" t="s">
        <v>294</v>
      </c>
      <c r="B15" s="266"/>
      <c r="C15" s="266"/>
      <c r="D15" s="266"/>
      <c r="E15" s="266"/>
      <c r="F15" s="266"/>
      <c r="G15" s="266"/>
      <c r="H15" s="266"/>
      <c r="I15" s="44">
        <v>11</v>
      </c>
      <c r="J15" s="46"/>
      <c r="K15" s="46"/>
    </row>
    <row r="16" spans="1:12" x14ac:dyDescent="0.2">
      <c r="A16" s="265" t="s">
        <v>295</v>
      </c>
      <c r="B16" s="266"/>
      <c r="C16" s="266"/>
      <c r="D16" s="266"/>
      <c r="E16" s="266"/>
      <c r="F16" s="266"/>
      <c r="G16" s="266"/>
      <c r="H16" s="266"/>
      <c r="I16" s="44">
        <v>12</v>
      </c>
      <c r="J16" s="46"/>
      <c r="K16" s="46"/>
    </row>
    <row r="17" spans="1:11" x14ac:dyDescent="0.2">
      <c r="A17" s="265" t="s">
        <v>296</v>
      </c>
      <c r="B17" s="266"/>
      <c r="C17" s="266"/>
      <c r="D17" s="266"/>
      <c r="E17" s="266"/>
      <c r="F17" s="266"/>
      <c r="G17" s="266"/>
      <c r="H17" s="266"/>
      <c r="I17" s="44">
        <v>13</v>
      </c>
      <c r="J17" s="46"/>
      <c r="K17" s="46"/>
    </row>
    <row r="18" spans="1:11" x14ac:dyDescent="0.2">
      <c r="A18" s="265" t="s">
        <v>297</v>
      </c>
      <c r="B18" s="266"/>
      <c r="C18" s="266"/>
      <c r="D18" s="266"/>
      <c r="E18" s="266"/>
      <c r="F18" s="266"/>
      <c r="G18" s="266"/>
      <c r="H18" s="266"/>
      <c r="I18" s="44">
        <v>14</v>
      </c>
      <c r="J18" s="46"/>
      <c r="K18" s="46"/>
    </row>
    <row r="19" spans="1:11" x14ac:dyDescent="0.2">
      <c r="A19" s="265" t="s">
        <v>298</v>
      </c>
      <c r="B19" s="266"/>
      <c r="C19" s="266"/>
      <c r="D19" s="266"/>
      <c r="E19" s="266"/>
      <c r="F19" s="266"/>
      <c r="G19" s="266"/>
      <c r="H19" s="266"/>
      <c r="I19" s="44">
        <v>15</v>
      </c>
      <c r="J19" s="46"/>
      <c r="K19" s="46"/>
    </row>
    <row r="20" spans="1:11" x14ac:dyDescent="0.2">
      <c r="A20" s="265" t="s">
        <v>299</v>
      </c>
      <c r="B20" s="266"/>
      <c r="C20" s="266"/>
      <c r="D20" s="266"/>
      <c r="E20" s="266"/>
      <c r="F20" s="266"/>
      <c r="G20" s="266"/>
      <c r="H20" s="266"/>
      <c r="I20" s="44">
        <v>16</v>
      </c>
      <c r="J20" s="46"/>
      <c r="K20" s="46"/>
    </row>
    <row r="21" spans="1:11" x14ac:dyDescent="0.2">
      <c r="A21" s="267" t="s">
        <v>300</v>
      </c>
      <c r="B21" s="268"/>
      <c r="C21" s="268"/>
      <c r="D21" s="268"/>
      <c r="E21" s="268"/>
      <c r="F21" s="268"/>
      <c r="G21" s="268"/>
      <c r="H21" s="268"/>
      <c r="I21" s="44">
        <v>17</v>
      </c>
      <c r="J21" s="79">
        <f>SUM(J15:J20)</f>
        <v>0</v>
      </c>
      <c r="K21" s="79">
        <f>SUM(K15:K20)</f>
        <v>0</v>
      </c>
    </row>
    <row r="22" spans="1:11" x14ac:dyDescent="0.2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x14ac:dyDescent="0.2">
      <c r="A23" s="274" t="s">
        <v>301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 x14ac:dyDescent="0.2">
      <c r="A24" s="276" t="s">
        <v>302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9"/>
      <c r="K24" s="79"/>
    </row>
    <row r="25" spans="1:11" ht="30" customHeight="1" x14ac:dyDescent="0.2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J14" sqref="J14"/>
    </sheetView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286" t="s">
        <v>279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287" t="s">
        <v>315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 x14ac:dyDescent="0.2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 x14ac:dyDescent="0.2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 x14ac:dyDescent="0.2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 x14ac:dyDescent="0.2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 x14ac:dyDescent="0.2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 x14ac:dyDescent="0.2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x14ac:dyDescent="0.2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Bilješke!Podrucje_ispisa</vt:lpstr>
      <vt:lpstr>NT_I!Podrucje_ispisa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Barbančić</cp:lastModifiedBy>
  <cp:lastPrinted>2011-08-02T12:58:43Z</cp:lastPrinted>
  <dcterms:created xsi:type="dcterms:W3CDTF">2008-10-17T11:51:54Z</dcterms:created>
  <dcterms:modified xsi:type="dcterms:W3CDTF">2011-08-02T12:58:56Z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