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0" yWindow="15" windowWidth="12165" windowHeight="8175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/>
</workbook>
</file>

<file path=xl/calcChain.xml><?xml version="1.0" encoding="utf-8"?>
<calcChain xmlns="http://schemas.openxmlformats.org/spreadsheetml/2006/main">
  <c r="K103" i="19" l="1"/>
  <c r="K93" i="19"/>
  <c r="J47" i="21" l="1"/>
  <c r="J49" i="21" s="1"/>
  <c r="K46" i="21"/>
  <c r="K48" i="21" s="1"/>
  <c r="K50" i="21" s="1"/>
  <c r="K53" i="21" s="1"/>
  <c r="J46" i="21"/>
  <c r="J48" i="21" s="1"/>
  <c r="J50" i="21" s="1"/>
  <c r="J53" i="21" s="1"/>
  <c r="J54" i="21" s="1"/>
  <c r="K40" i="21"/>
  <c r="K47" i="21" s="1"/>
  <c r="J40" i="21"/>
  <c r="K33" i="21"/>
  <c r="K35" i="21" s="1"/>
  <c r="J33" i="21"/>
  <c r="J35" i="21" s="1"/>
  <c r="K29" i="21"/>
  <c r="K34" i="21" s="1"/>
  <c r="J29" i="21"/>
  <c r="J34" i="21" s="1"/>
  <c r="J20" i="21"/>
  <c r="J22" i="21" s="1"/>
  <c r="K14" i="21"/>
  <c r="K20" i="21" s="1"/>
  <c r="K22" i="21" s="1"/>
  <c r="K13" i="21"/>
  <c r="J13" i="21"/>
  <c r="K12" i="21"/>
  <c r="K8" i="21"/>
  <c r="L35" i="18"/>
  <c r="L34" i="18"/>
  <c r="L33" i="18" s="1"/>
  <c r="L43" i="18" s="1"/>
  <c r="L46" i="18" s="1"/>
  <c r="J34" i="18"/>
  <c r="M33" i="18"/>
  <c r="K33" i="18"/>
  <c r="J33" i="18"/>
  <c r="L29" i="18"/>
  <c r="L28" i="18"/>
  <c r="L27" i="18" s="1"/>
  <c r="M27" i="18"/>
  <c r="M42" i="18" s="1"/>
  <c r="K27" i="18"/>
  <c r="J27" i="18"/>
  <c r="J42" i="18" s="1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K10" i="18"/>
  <c r="K43" i="18" s="1"/>
  <c r="K46" i="18" s="1"/>
  <c r="J10" i="18"/>
  <c r="J43" i="18" s="1"/>
  <c r="J46" i="18" s="1"/>
  <c r="L9" i="18"/>
  <c r="L7" i="18" s="1"/>
  <c r="L42" i="18" s="1"/>
  <c r="L8" i="18"/>
  <c r="M7" i="18"/>
  <c r="K7" i="18"/>
  <c r="K42" i="18" s="1"/>
  <c r="J7" i="18"/>
  <c r="K116" i="19"/>
  <c r="K101" i="19"/>
  <c r="K91" i="19"/>
  <c r="K87" i="19"/>
  <c r="K83" i="19"/>
  <c r="K70" i="19" s="1"/>
  <c r="K115" i="19" s="1"/>
  <c r="K80" i="19"/>
  <c r="K73" i="19"/>
  <c r="K57" i="19"/>
  <c r="K41" i="19" s="1"/>
  <c r="K50" i="19"/>
  <c r="K42" i="19"/>
  <c r="K36" i="19"/>
  <c r="K27" i="19"/>
  <c r="K17" i="19"/>
  <c r="K10" i="19"/>
  <c r="K9" i="19"/>
  <c r="K49" i="21" l="1"/>
  <c r="K52" i="21" s="1"/>
  <c r="K54" i="21" s="1"/>
  <c r="K21" i="21"/>
  <c r="J21" i="21"/>
  <c r="M45" i="18"/>
  <c r="M44" i="18"/>
  <c r="M48" i="18" s="1"/>
  <c r="L45" i="18"/>
  <c r="L44" i="18"/>
  <c r="L48" i="18" s="1"/>
  <c r="M46" i="18"/>
  <c r="K45" i="18"/>
  <c r="K44" i="18"/>
  <c r="K48" i="18" s="1"/>
  <c r="J45" i="18"/>
  <c r="J44" i="18"/>
  <c r="J48" i="18" s="1"/>
  <c r="K67" i="19"/>
  <c r="M50" i="18" l="1"/>
  <c r="M49" i="18"/>
  <c r="J50" i="18"/>
  <c r="J49" i="18"/>
  <c r="L50" i="18"/>
  <c r="L49" i="18"/>
  <c r="K50" i="18"/>
  <c r="K49" i="18"/>
  <c r="K14" i="17" l="1"/>
  <c r="J14" i="17"/>
  <c r="J116" i="19"/>
  <c r="J101" i="19"/>
  <c r="J91" i="19"/>
  <c r="J87" i="19"/>
  <c r="J83" i="19"/>
  <c r="J80" i="19"/>
  <c r="J73" i="19"/>
  <c r="J70" i="19" s="1"/>
  <c r="J115" i="19" s="1"/>
  <c r="J57" i="19"/>
  <c r="J50" i="19"/>
  <c r="J42" i="19"/>
  <c r="J41" i="19" s="1"/>
  <c r="J36" i="19"/>
  <c r="J27" i="19"/>
  <c r="J17" i="19"/>
  <c r="J10" i="19"/>
  <c r="J9" i="19"/>
  <c r="J67" i="19" s="1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<sst xmlns="http://schemas.openxmlformats.org/spreadsheetml/2006/main" count="822" uniqueCount="405">
  <si>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</si>
  <si>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</si>
  <si>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</si>
  <si>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</si>
  <si>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</si>
  <si>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</si>
  <si>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</si>
  <si>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</si>
  <si>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</si>
  <si>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</si>
  <si>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</si>
  <si>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</si>
  <si>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</si>
  <si>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</si>
  <si>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</si>
  <si>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</si>
  <si>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</si>
  <si>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</si>
  <si>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</si>
  <si>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</si>
  <si>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</si>
  <si>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</si>
  <si>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</si>
  <si>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</si>
  <si>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</si>
  <si>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</si>
  <si>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</si>
  <si>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</si>
  <si>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</si>
  <si>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</si>
  <si>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</si>
  <si>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</si>
  <si>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</si>
  <si>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</si>
  <si>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</si>
  <si>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</si>
  <si>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</si>
  <si>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</si>
  <si>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</si>
  <si>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</si>
  <si>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</si>
  <si>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</si>
  <si>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</si>
  <si>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</si>
  <si>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</si>
  <si>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</si>
  <si>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</si>
  <si>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</si>
  <si>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</si>
  <si>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</si>
  <si>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</si>
  <si>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</si>
  <si>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</si>
  <si>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</si>
  <si>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</si>
  <si>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</si>
  <si>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</si>
  <si>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</si>
  <si>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</si>
  <si>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</si>
  <si>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</si>
  <si>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</si>
  <si>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</si>
  <si>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</si>
  <si>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</si>
  <si>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</si>
  <si>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</si>
  <si>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</si>
  <si>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</si>
  <si>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</si>
  <si>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</si>
  <si>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</si>
  <si>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</si>
  <si>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</si>
  <si>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</si>
  <si>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</si>
  <si>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</si>
  <si>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</si>
  <si>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</si>
  <si>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</si>
  <si>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</si>
  <si>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</si>
  <si>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</si>
  <si>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</si>
  <si>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</si>
  <si>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</si>
  <si>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</si>
  <si>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</si>
  <si>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</si>
  <si>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</si>
  <si>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</si>
  <si>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</si>
  <si>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</si>
  <si>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</si>
  <si>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</si>
  <si>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</si>
  <si>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</si>
  <si>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</si>
  <si>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</si>
  <si>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</si>
  <si>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</si>
  <si>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</si>
  <si>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</si>
  <si>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</si>
  <si>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</si>
  <si>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</si>
  <si>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</si>
  <si>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</si>
  <si>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</si>
  <si>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</si>
  <si>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</si>
  <si>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</si>
  <si>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</si>
  <si>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</si>
  <si>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</si>
  <si>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</si>
  <si>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</si>
  <si>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</si>
  <si>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</si>
  <si>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</si>
  <si>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</si>
  <si>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</si>
  <si>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</si>
  <si>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</si>
  <si>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</si>
  <si>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</si>
  <si>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</si>
  <si>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</si>
  <si>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</si>
  <si>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</si>
  <si>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</si>
  <si>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</si>
  <si>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</si>
  <si>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</si>
  <si>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</si>
  <si>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</si>
  <si>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</si>
  <si>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</si>
  <si>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</si>
  <si>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</si>
  <si>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</si>
  <si>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</si>
  <si>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</si>
  <si>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</si>
  <si>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</si>
  <si>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</si>
  <si>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</si>
  <si>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</si>
  <si>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</si>
  <si>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</si>
  <si>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</si>
  <si>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</si>
  <si>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</si>
  <si>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</si>
  <si>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</si>
  <si>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</si>
  <si>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</si>
  <si>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</si>
  <si>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</si>
  <si>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</si>
  <si>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</si>
  <si>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</si>
  <si>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</si>
  <si>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</si>
  <si>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</si>
  <si>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</si>
  <si>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</si>
  <si>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</si>
  <si>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</si>
  <si>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</si>
  <si>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</si>
  <si>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</si>
  <si>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</si>
  <si>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</si>
  <si>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</si>
  <si>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</si>
  <si>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</si>
  <si>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</si>
  <si>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</si>
  <si>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</si>
  <si>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</si>
  <si>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</si>
  <si>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</si>
  <si>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</si>
  <si>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</si>
  <si>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</si>
  <si>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</si>
  <si>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</si>
  <si>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</si>
  <si>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</si>
  <si>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</si>
  <si>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</si>
  <si>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</si>
  <si>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</si>
  <si>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</si>
  <si>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</si>
  <si>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</si>
  <si>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</si>
  <si>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</si>
  <si>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</si>
  <si>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</si>
  <si>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</si>
  <si>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</si>
  <si>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</si>
  <si>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</si>
  <si>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</si>
  <si>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</si>
  <si>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</si>
  <si>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</si>
  <si>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</si>
  <si>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</si>
  <si>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</si>
  <si>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</si>
  <si>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</si>
  <si>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</si>
  <si>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</si>
  <si>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</si>
  <si>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</si>
  <si>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</si>
  <si>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</si>
  <si>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</si>
  <si>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</si>
  <si>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</si>
  <si>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</si>
  <si>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</si>
  <si>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</si>
  <si>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</si>
  <si>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</si>
  <si>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</si>
  <si>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</si>
  <si>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</si>
  <si>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</si>
  <si>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</si>
  <si>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</si>
  <si>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</si>
  <si>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</si>
  <si>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</si>
  <si>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</si>
  <si>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</si>
  <si>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</si>
  <si>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</si>
  <si>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</si>
  <si>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</si>
  <si>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</si>
  <si>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</si>
  <si>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</si>
  <si>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</si>
  <si>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</si>
  <si>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</si>
  <si>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</si>
  <si>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</si>
  <si>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</si>
  <si>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</si>
  <si>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</si>
  <si>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</si>
  <si>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</si>
  <si>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</si>
  <si>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</si>
  <si>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</si>
  <si>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</si>
  <si>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</si>
  <si>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</si>
  <si>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</si>
  <si>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</si>
  <si>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</si>
  <si>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</si>
  <si>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</si>
  <si>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</si>
  <si>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</si>
  <si>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</si>
  <si>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</si>
  <si>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</si>
  <si>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</si>
  <si>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</si>
  <si>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</si>
  <si>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</si>
  <si>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</si>
  <si>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</si>
  <si>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</si>
  <si>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</si>
  <si>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</si>
  <si>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</si>
  <si>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</si>
  <si>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</si>
  <si>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</si>
  <si>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</si>
  <si>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</si>
  <si>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</si>
  <si>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</si>
  <si>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</si>
  <si>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</si>
  <si>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</si>
  <si>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</si>
  <si>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</si>
  <si>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</si>
  <si>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</si>
  <si>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</si>
  <si>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</si>
  <si>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</si>
  <si>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</si>
  <si>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</si>
  <si>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</si>
  <si>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</si>
  <si>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</si>
  <si>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</si>
  <si>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</si>
  <si>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</si>
  <si>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</si>
  <si>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</si>
  <si>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</si>
  <si>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</si>
  <si>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</si>
  <si>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</si>
  <si>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</si>
  <si>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</si>
  <si>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</si>
  <si>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</si>
  <si>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</si>
  <si>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</si>
  <si>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</si>
  <si>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</si>
  <si>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</si>
  <si>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</si>
  <si>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</si>
  <si>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</si>
  <si>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</si>
  <si>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</si>
  <si>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</si>
  <si>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</si>
  <si>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</si>
  <si>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</si>
  <si>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</si>
  <si>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</si>
  <si>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</si>
  <si>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</si>
  <si>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</si>
  <si>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</si>
  <si>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</si>
  <si>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</si>
  <si>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</si>
  <si>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</si>
  <si>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</si>
  <si>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</si>
  <si>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</si>
  <si>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</si>
  <si>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</si>
  <si>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</si>
  <si>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</si>
  <si>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</si>
  <si>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</si>
  <si>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</si>
  <si>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</si>
  <si>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</si>
  <si>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</si>
  <si>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</si>
  <si>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</si>
  <si>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</si>
  <si>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</si>
  <si>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</si>
  <si>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</si>
  <si>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</si>
  <si>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</si>
  <si>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</si>
  <si>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</si>
  <si>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</si>
  <si>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</si>
  <si>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</si>
  <si>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</si>
  <si>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</si>
  <si>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</si>
  <si>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</si>
  <si>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</si>
  <si>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</si>
  <si>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</si>
  <si>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</si>
  <si>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</si>
  <si>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</si>
  <si>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</si>
  <si>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</si>
  <si>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</si>
  <si>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</si>
  <si>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</si>
  <si>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Issuer:  PETROKEMIJA, d.d.</t>
  </si>
  <si>
    <t>Issuer: PETROKEMIJA, d.d.</t>
  </si>
  <si>
    <t>PETROKEMIJA, Plc. Fertilizer company</t>
  </si>
  <si>
    <t>SISAČKO-MOSLAVAČKA</t>
  </si>
  <si>
    <t>044-682-795</t>
  </si>
  <si>
    <t>V. DEFERRED TAX ASSETS</t>
  </si>
  <si>
    <t>IV. CASH IN BANK AND IN HAND</t>
  </si>
  <si>
    <t xml:space="preserve">     2. Interest, exchange rate fluctuations, dividends and similar from non-associated companies ond others</t>
  </si>
  <si>
    <t xml:space="preserve">     3. Part of revenue from associated companies and participating interests</t>
  </si>
  <si>
    <t xml:space="preserve">    6. Portion in other comprehensive gain/loss of assocated companies</t>
  </si>
  <si>
    <t xml:space="preserve">    7. Actuarial gains / losses on defined benefit plans</t>
  </si>
  <si>
    <t xml:space="preserve">     3. Cash increase from insurance compensations</t>
  </si>
  <si>
    <t xml:space="preserve">     3. Expenses for insurance compensations</t>
  </si>
  <si>
    <t xml:space="preserve">   3. Cash outflow for financial lease</t>
  </si>
  <si>
    <t>11. Exchange differences on translation of financial statements of foreign operations</t>
  </si>
  <si>
    <t xml:space="preserve">     1. Interest, exchange rate fluctuations, dividends and similar from associated companies</t>
  </si>
  <si>
    <t xml:space="preserve">    2. Interest, excehange rate fluctuations and other costs eith non-associated companies</t>
  </si>
  <si>
    <t>ĐURO POPIJAČ, DAVOR ŽMEGAČ</t>
  </si>
  <si>
    <t>01.01.2018.</t>
  </si>
  <si>
    <t>as at   30.06.2018.</t>
  </si>
  <si>
    <t>for the period   01.01.2018. to 30.06.2018.</t>
  </si>
  <si>
    <t>for the perod   01.01.2018. to  30.06.2018.</t>
  </si>
  <si>
    <t>30.06.2018.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</si>
</sst>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8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</cols>
  <sheetData>
    <row r="1" spans="1:33" x14ac:dyDescent="0.2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I24" sqref="I24"/>
    </sheetView>
  </sheetViews>
  <sheetFormatPr defaultColWidth="9.140625" defaultRowHeight="12.75" x14ac:dyDescent="0.2"/>
  <cols>
    <col min="1" max="1" width="9.140625" style="34"/>
    <col min="2" max="2" width="13" style="34" customWidth="1"/>
    <col min="3" max="4" width="9.140625" style="34"/>
    <col min="5" max="5" width="10" style="34" customWidth="1"/>
    <col min="6" max="6" width="9.140625" style="34"/>
    <col min="7" max="7" width="15.140625" style="34" customWidth="1"/>
    <col min="8" max="8" width="19.28515625" style="34" customWidth="1"/>
    <col min="9" max="9" width="14.42578125" style="34" customWidth="1"/>
    <col min="10" max="16384" width="9.140625" style="34"/>
  </cols>
  <sheetData>
    <row r="1" spans="1:12" ht="15.75" x14ac:dyDescent="0.25">
      <c r="A1" s="184" t="s">
        <v>109</v>
      </c>
      <c r="B1" s="185"/>
      <c r="C1" s="185"/>
      <c r="D1" s="102"/>
      <c r="E1" s="102"/>
      <c r="F1" s="102"/>
      <c r="G1" s="102"/>
      <c r="H1" s="102"/>
      <c r="I1" s="103"/>
      <c r="J1" s="33"/>
      <c r="K1" s="33"/>
      <c r="L1" s="33"/>
    </row>
    <row r="2" spans="1:12" x14ac:dyDescent="0.2">
      <c r="A2" s="209" t="s">
        <v>110</v>
      </c>
      <c r="B2" s="210"/>
      <c r="C2" s="210"/>
      <c r="D2" s="211"/>
      <c r="E2" s="95" t="s">
        <v>400</v>
      </c>
      <c r="F2" s="35"/>
      <c r="G2" s="36" t="s">
        <v>111</v>
      </c>
      <c r="H2" s="95" t="s">
        <v>404</v>
      </c>
      <c r="I2" s="104"/>
      <c r="J2" s="33"/>
      <c r="K2" s="33"/>
      <c r="L2" s="33"/>
    </row>
    <row r="3" spans="1:12" x14ac:dyDescent="0.2">
      <c r="A3" s="105"/>
      <c r="B3" s="37"/>
      <c r="C3" s="37"/>
      <c r="D3" s="37"/>
      <c r="E3" s="38"/>
      <c r="F3" s="38"/>
      <c r="G3" s="37"/>
      <c r="H3" s="37"/>
      <c r="I3" s="106"/>
      <c r="J3" s="33"/>
      <c r="K3" s="33"/>
      <c r="L3" s="33"/>
    </row>
    <row r="4" spans="1:12" ht="15" x14ac:dyDescent="0.2">
      <c r="A4" s="212" t="s">
        <v>357</v>
      </c>
      <c r="B4" s="213"/>
      <c r="C4" s="213"/>
      <c r="D4" s="213"/>
      <c r="E4" s="213"/>
      <c r="F4" s="213"/>
      <c r="G4" s="213"/>
      <c r="H4" s="213"/>
      <c r="I4" s="214"/>
      <c r="J4" s="33"/>
      <c r="K4" s="33"/>
      <c r="L4" s="33"/>
    </row>
    <row r="5" spans="1:12" x14ac:dyDescent="0.2">
      <c r="A5" s="107"/>
      <c r="B5" s="39"/>
      <c r="C5" s="39"/>
      <c r="D5" s="39"/>
      <c r="E5" s="40"/>
      <c r="F5" s="108"/>
      <c r="G5" s="41"/>
      <c r="H5" s="42"/>
      <c r="I5" s="109"/>
      <c r="J5" s="33"/>
      <c r="K5" s="33"/>
      <c r="L5" s="33"/>
    </row>
    <row r="6" spans="1:12" x14ac:dyDescent="0.2">
      <c r="A6" s="171" t="s">
        <v>112</v>
      </c>
      <c r="B6" s="172"/>
      <c r="C6" s="186" t="s">
        <v>99</v>
      </c>
      <c r="D6" s="187"/>
      <c r="E6" s="198"/>
      <c r="F6" s="198"/>
      <c r="G6" s="198"/>
      <c r="H6" s="198"/>
      <c r="I6" s="110"/>
      <c r="J6" s="33"/>
      <c r="K6" s="33"/>
      <c r="L6" s="33"/>
    </row>
    <row r="7" spans="1:12" x14ac:dyDescent="0.2">
      <c r="A7" s="111"/>
      <c r="B7" s="46"/>
      <c r="C7" s="39"/>
      <c r="D7" s="39"/>
      <c r="E7" s="198"/>
      <c r="F7" s="198"/>
      <c r="G7" s="198"/>
      <c r="H7" s="198"/>
      <c r="I7" s="110"/>
      <c r="J7" s="33"/>
      <c r="K7" s="33"/>
      <c r="L7" s="33"/>
    </row>
    <row r="8" spans="1:12" ht="19.5" customHeight="1" x14ac:dyDescent="0.2">
      <c r="A8" s="215" t="s">
        <v>113</v>
      </c>
      <c r="B8" s="216"/>
      <c r="C8" s="186" t="s">
        <v>100</v>
      </c>
      <c r="D8" s="187"/>
      <c r="E8" s="198"/>
      <c r="F8" s="198"/>
      <c r="G8" s="198"/>
      <c r="H8" s="198"/>
      <c r="I8" s="112"/>
      <c r="J8" s="33"/>
      <c r="K8" s="33"/>
      <c r="L8" s="33"/>
    </row>
    <row r="9" spans="1:12" x14ac:dyDescent="0.2">
      <c r="A9" s="113"/>
      <c r="B9" s="86"/>
      <c r="C9" s="44"/>
      <c r="D9" s="39"/>
      <c r="E9" s="39"/>
      <c r="F9" s="39"/>
      <c r="G9" s="39"/>
      <c r="H9" s="39"/>
      <c r="I9" s="112"/>
      <c r="J9" s="33"/>
      <c r="K9" s="33"/>
      <c r="L9" s="33"/>
    </row>
    <row r="10" spans="1:12" x14ac:dyDescent="0.2">
      <c r="A10" s="166" t="s">
        <v>114</v>
      </c>
      <c r="B10" s="217"/>
      <c r="C10" s="186" t="s">
        <v>101</v>
      </c>
      <c r="D10" s="187"/>
      <c r="E10" s="39"/>
      <c r="F10" s="39"/>
      <c r="G10" s="39"/>
      <c r="H10" s="39"/>
      <c r="I10" s="112"/>
      <c r="J10" s="33"/>
      <c r="K10" s="33"/>
      <c r="L10" s="33"/>
    </row>
    <row r="11" spans="1:12" x14ac:dyDescent="0.2">
      <c r="A11" s="218"/>
      <c r="B11" s="217"/>
      <c r="C11" s="39"/>
      <c r="D11" s="39"/>
      <c r="E11" s="39"/>
      <c r="F11" s="39"/>
      <c r="G11" s="39"/>
      <c r="H11" s="39"/>
      <c r="I11" s="112"/>
      <c r="J11" s="33"/>
      <c r="K11" s="33"/>
      <c r="L11" s="33"/>
    </row>
    <row r="12" spans="1:12" x14ac:dyDescent="0.2">
      <c r="A12" s="171" t="s">
        <v>115</v>
      </c>
      <c r="B12" s="172"/>
      <c r="C12" s="188" t="s">
        <v>384</v>
      </c>
      <c r="D12" s="220"/>
      <c r="E12" s="220"/>
      <c r="F12" s="220"/>
      <c r="G12" s="220"/>
      <c r="H12" s="220"/>
      <c r="I12" s="174"/>
      <c r="J12" s="33"/>
      <c r="K12" s="33"/>
      <c r="L12" s="33"/>
    </row>
    <row r="13" spans="1:12" x14ac:dyDescent="0.2">
      <c r="A13" s="111"/>
      <c r="B13" s="46"/>
      <c r="C13" s="45"/>
      <c r="D13" s="39"/>
      <c r="E13" s="39"/>
      <c r="F13" s="39"/>
      <c r="G13" s="39"/>
      <c r="H13" s="39"/>
      <c r="I13" s="112"/>
      <c r="J13" s="33"/>
      <c r="K13" s="33"/>
      <c r="L13" s="33"/>
    </row>
    <row r="14" spans="1:12" x14ac:dyDescent="0.2">
      <c r="A14" s="171" t="s">
        <v>116</v>
      </c>
      <c r="B14" s="172"/>
      <c r="C14" s="224">
        <v>44320</v>
      </c>
      <c r="D14" s="225"/>
      <c r="E14" s="39"/>
      <c r="F14" s="188" t="s">
        <v>102</v>
      </c>
      <c r="G14" s="220"/>
      <c r="H14" s="220"/>
      <c r="I14" s="174"/>
      <c r="J14" s="33"/>
      <c r="K14" s="33"/>
      <c r="L14" s="33"/>
    </row>
    <row r="15" spans="1:12" x14ac:dyDescent="0.2">
      <c r="A15" s="111"/>
      <c r="B15" s="46"/>
      <c r="C15" s="39"/>
      <c r="D15" s="39"/>
      <c r="E15" s="39"/>
      <c r="F15" s="39"/>
      <c r="G15" s="39"/>
      <c r="H15" s="39"/>
      <c r="I15" s="112"/>
      <c r="J15" s="33"/>
      <c r="K15" s="33"/>
      <c r="L15" s="33"/>
    </row>
    <row r="16" spans="1:12" x14ac:dyDescent="0.2">
      <c r="A16" s="171" t="s">
        <v>117</v>
      </c>
      <c r="B16" s="172"/>
      <c r="C16" s="188" t="s">
        <v>103</v>
      </c>
      <c r="D16" s="220"/>
      <c r="E16" s="220"/>
      <c r="F16" s="220"/>
      <c r="G16" s="220"/>
      <c r="H16" s="220"/>
      <c r="I16" s="174"/>
      <c r="J16" s="33"/>
      <c r="K16" s="33"/>
      <c r="L16" s="33"/>
    </row>
    <row r="17" spans="1:12" x14ac:dyDescent="0.2">
      <c r="A17" s="111"/>
      <c r="B17" s="46"/>
      <c r="C17" s="39"/>
      <c r="D17" s="39"/>
      <c r="E17" s="39"/>
      <c r="F17" s="39"/>
      <c r="G17" s="39"/>
      <c r="H17" s="39"/>
      <c r="I17" s="112"/>
      <c r="J17" s="33"/>
      <c r="K17" s="33"/>
      <c r="L17" s="33"/>
    </row>
    <row r="18" spans="1:12" x14ac:dyDescent="0.2">
      <c r="A18" s="171" t="s">
        <v>118</v>
      </c>
      <c r="B18" s="172"/>
      <c r="C18" s="221" t="s">
        <v>104</v>
      </c>
      <c r="D18" s="222"/>
      <c r="E18" s="222"/>
      <c r="F18" s="222"/>
      <c r="G18" s="222"/>
      <c r="H18" s="222"/>
      <c r="I18" s="223"/>
      <c r="J18" s="33"/>
      <c r="K18" s="33"/>
      <c r="L18" s="33"/>
    </row>
    <row r="19" spans="1:12" x14ac:dyDescent="0.2">
      <c r="A19" s="111"/>
      <c r="B19" s="46"/>
      <c r="C19" s="45"/>
      <c r="D19" s="39"/>
      <c r="E19" s="39"/>
      <c r="F19" s="39"/>
      <c r="G19" s="39"/>
      <c r="H19" s="39"/>
      <c r="I19" s="112"/>
      <c r="J19" s="33"/>
      <c r="K19" s="33"/>
      <c r="L19" s="33"/>
    </row>
    <row r="20" spans="1:12" x14ac:dyDescent="0.2">
      <c r="A20" s="171" t="s">
        <v>119</v>
      </c>
      <c r="B20" s="172"/>
      <c r="C20" s="221" t="s">
        <v>105</v>
      </c>
      <c r="D20" s="222"/>
      <c r="E20" s="222"/>
      <c r="F20" s="222"/>
      <c r="G20" s="222"/>
      <c r="H20" s="222"/>
      <c r="I20" s="223"/>
      <c r="J20" s="33"/>
      <c r="K20" s="33"/>
      <c r="L20" s="33"/>
    </row>
    <row r="21" spans="1:12" x14ac:dyDescent="0.2">
      <c r="A21" s="111"/>
      <c r="B21" s="46"/>
      <c r="C21" s="45"/>
      <c r="D21" s="39"/>
      <c r="E21" s="39"/>
      <c r="F21" s="39"/>
      <c r="G21" s="39"/>
      <c r="H21" s="39"/>
      <c r="I21" s="112"/>
      <c r="J21" s="33"/>
      <c r="K21" s="33"/>
      <c r="L21" s="33"/>
    </row>
    <row r="22" spans="1:12" x14ac:dyDescent="0.2">
      <c r="A22" s="171" t="s">
        <v>120</v>
      </c>
      <c r="B22" s="172"/>
      <c r="C22" s="96">
        <v>220</v>
      </c>
      <c r="D22" s="188" t="s">
        <v>102</v>
      </c>
      <c r="E22" s="199"/>
      <c r="F22" s="200"/>
      <c r="G22" s="171"/>
      <c r="H22" s="219"/>
      <c r="I22" s="114"/>
      <c r="J22" s="33"/>
      <c r="K22" s="33"/>
      <c r="L22" s="33"/>
    </row>
    <row r="23" spans="1:12" x14ac:dyDescent="0.2">
      <c r="A23" s="111"/>
      <c r="B23" s="46"/>
      <c r="C23" s="39"/>
      <c r="D23" s="48"/>
      <c r="E23" s="48"/>
      <c r="F23" s="48"/>
      <c r="G23" s="48"/>
      <c r="H23" s="39"/>
      <c r="I23" s="112"/>
      <c r="J23" s="33"/>
      <c r="K23" s="33"/>
      <c r="L23" s="33"/>
    </row>
    <row r="24" spans="1:12" x14ac:dyDescent="0.2">
      <c r="A24" s="171" t="s">
        <v>121</v>
      </c>
      <c r="B24" s="172"/>
      <c r="C24" s="96">
        <v>3</v>
      </c>
      <c r="D24" s="188" t="s">
        <v>385</v>
      </c>
      <c r="E24" s="199"/>
      <c r="F24" s="199"/>
      <c r="G24" s="200"/>
      <c r="H24" s="115" t="s">
        <v>124</v>
      </c>
      <c r="I24" s="163">
        <v>1568</v>
      </c>
      <c r="J24" s="33"/>
      <c r="K24" s="33"/>
      <c r="L24" s="33"/>
    </row>
    <row r="25" spans="1:12" x14ac:dyDescent="0.2">
      <c r="A25" s="111"/>
      <c r="B25" s="46"/>
      <c r="C25" s="39"/>
      <c r="D25" s="48"/>
      <c r="E25" s="48"/>
      <c r="F25" s="48"/>
      <c r="G25" s="46"/>
      <c r="H25" s="46" t="s">
        <v>125</v>
      </c>
      <c r="I25" s="116"/>
      <c r="J25" s="33"/>
      <c r="K25" s="33"/>
      <c r="L25" s="33"/>
    </row>
    <row r="26" spans="1:12" x14ac:dyDescent="0.2">
      <c r="A26" s="171" t="s">
        <v>122</v>
      </c>
      <c r="B26" s="172"/>
      <c r="C26" s="97" t="s">
        <v>123</v>
      </c>
      <c r="D26" s="49"/>
      <c r="E26" s="56"/>
      <c r="F26" s="48"/>
      <c r="G26" s="201" t="s">
        <v>126</v>
      </c>
      <c r="H26" s="172"/>
      <c r="I26" s="98" t="s">
        <v>364</v>
      </c>
      <c r="J26" s="33"/>
      <c r="K26" s="33"/>
      <c r="L26" s="33"/>
    </row>
    <row r="27" spans="1:12" x14ac:dyDescent="0.2">
      <c r="A27" s="111"/>
      <c r="B27" s="46"/>
      <c r="C27" s="39"/>
      <c r="D27" s="48"/>
      <c r="E27" s="48"/>
      <c r="F27" s="48"/>
      <c r="G27" s="48"/>
      <c r="H27" s="39"/>
      <c r="I27" s="117"/>
      <c r="J27" s="33"/>
      <c r="K27" s="33"/>
      <c r="L27" s="33"/>
    </row>
    <row r="28" spans="1:12" x14ac:dyDescent="0.2">
      <c r="A28" s="202" t="s">
        <v>127</v>
      </c>
      <c r="B28" s="203"/>
      <c r="C28" s="204"/>
      <c r="D28" s="204"/>
      <c r="E28" s="205" t="s">
        <v>128</v>
      </c>
      <c r="F28" s="206"/>
      <c r="G28" s="206"/>
      <c r="H28" s="207" t="s">
        <v>129</v>
      </c>
      <c r="I28" s="208"/>
      <c r="J28" s="33"/>
      <c r="K28" s="33"/>
      <c r="L28" s="33"/>
    </row>
    <row r="29" spans="1:12" x14ac:dyDescent="0.2">
      <c r="A29" s="118"/>
      <c r="B29" s="56"/>
      <c r="C29" s="56"/>
      <c r="D29" s="43"/>
      <c r="E29" s="39"/>
      <c r="F29" s="39"/>
      <c r="G29" s="39"/>
      <c r="H29" s="50"/>
      <c r="I29" s="117"/>
      <c r="J29" s="33"/>
      <c r="K29" s="33"/>
      <c r="L29" s="33"/>
    </row>
    <row r="30" spans="1:12" x14ac:dyDescent="0.2">
      <c r="A30" s="194"/>
      <c r="B30" s="189"/>
      <c r="C30" s="189"/>
      <c r="D30" s="190"/>
      <c r="E30" s="194"/>
      <c r="F30" s="189"/>
      <c r="G30" s="189"/>
      <c r="H30" s="186"/>
      <c r="I30" s="187"/>
      <c r="J30" s="33"/>
      <c r="K30" s="33"/>
      <c r="L30" s="33"/>
    </row>
    <row r="31" spans="1:12" x14ac:dyDescent="0.2">
      <c r="A31" s="111"/>
      <c r="B31" s="46"/>
      <c r="C31" s="45"/>
      <c r="D31" s="197"/>
      <c r="E31" s="197"/>
      <c r="F31" s="197"/>
      <c r="G31" s="198"/>
      <c r="H31" s="39"/>
      <c r="I31" s="119"/>
      <c r="J31" s="33"/>
      <c r="K31" s="33"/>
      <c r="L31" s="33"/>
    </row>
    <row r="32" spans="1:12" x14ac:dyDescent="0.2">
      <c r="A32" s="194"/>
      <c r="B32" s="189"/>
      <c r="C32" s="189"/>
      <c r="D32" s="190"/>
      <c r="E32" s="194"/>
      <c r="F32" s="189"/>
      <c r="G32" s="190"/>
      <c r="H32" s="186"/>
      <c r="I32" s="187"/>
      <c r="J32" s="33"/>
      <c r="K32" s="33"/>
      <c r="L32" s="33"/>
    </row>
    <row r="33" spans="1:12" x14ac:dyDescent="0.2">
      <c r="A33" s="111"/>
      <c r="B33" s="46"/>
      <c r="C33" s="45"/>
      <c r="D33" s="51"/>
      <c r="E33" s="51"/>
      <c r="F33" s="51"/>
      <c r="G33" s="52"/>
      <c r="H33" s="39"/>
      <c r="I33" s="120"/>
      <c r="J33" s="33"/>
      <c r="K33" s="33"/>
      <c r="L33" s="33"/>
    </row>
    <row r="34" spans="1:12" x14ac:dyDescent="0.2">
      <c r="A34" s="194"/>
      <c r="B34" s="189"/>
      <c r="C34" s="189"/>
      <c r="D34" s="190"/>
      <c r="E34" s="194"/>
      <c r="F34" s="189"/>
      <c r="G34" s="189"/>
      <c r="H34" s="186"/>
      <c r="I34" s="187"/>
      <c r="J34" s="33"/>
      <c r="K34" s="33"/>
      <c r="L34" s="33"/>
    </row>
    <row r="35" spans="1:12" x14ac:dyDescent="0.2">
      <c r="A35" s="111"/>
      <c r="B35" s="46"/>
      <c r="C35" s="45"/>
      <c r="D35" s="51"/>
      <c r="E35" s="51"/>
      <c r="F35" s="51"/>
      <c r="G35" s="52"/>
      <c r="H35" s="39"/>
      <c r="I35" s="120"/>
      <c r="J35" s="33"/>
      <c r="K35" s="33"/>
      <c r="L35" s="33"/>
    </row>
    <row r="36" spans="1:12" x14ac:dyDescent="0.2">
      <c r="A36" s="194"/>
      <c r="B36" s="189"/>
      <c r="C36" s="189"/>
      <c r="D36" s="190"/>
      <c r="E36" s="194"/>
      <c r="F36" s="189"/>
      <c r="G36" s="189"/>
      <c r="H36" s="186"/>
      <c r="I36" s="187"/>
      <c r="J36" s="33"/>
      <c r="K36" s="33"/>
      <c r="L36" s="33"/>
    </row>
    <row r="37" spans="1:12" x14ac:dyDescent="0.2">
      <c r="A37" s="121"/>
      <c r="B37" s="53"/>
      <c r="C37" s="191"/>
      <c r="D37" s="192"/>
      <c r="E37" s="39"/>
      <c r="F37" s="191"/>
      <c r="G37" s="192"/>
      <c r="H37" s="39"/>
      <c r="I37" s="112"/>
      <c r="J37" s="33"/>
      <c r="K37" s="33"/>
      <c r="L37" s="33"/>
    </row>
    <row r="38" spans="1:12" x14ac:dyDescent="0.2">
      <c r="A38" s="194"/>
      <c r="B38" s="189"/>
      <c r="C38" s="189"/>
      <c r="D38" s="190"/>
      <c r="E38" s="194"/>
      <c r="F38" s="189"/>
      <c r="G38" s="189"/>
      <c r="H38" s="186"/>
      <c r="I38" s="187"/>
      <c r="J38" s="33"/>
      <c r="K38" s="33"/>
      <c r="L38" s="33"/>
    </row>
    <row r="39" spans="1:12" x14ac:dyDescent="0.2">
      <c r="A39" s="122"/>
      <c r="B39" s="99"/>
      <c r="C39" s="84"/>
      <c r="D39" s="85"/>
      <c r="E39" s="43"/>
      <c r="F39" s="84"/>
      <c r="G39" s="85"/>
      <c r="H39" s="43"/>
      <c r="I39" s="109"/>
      <c r="J39" s="33"/>
      <c r="K39" s="33"/>
      <c r="L39" s="33"/>
    </row>
    <row r="40" spans="1:12" x14ac:dyDescent="0.2">
      <c r="A40" s="194"/>
      <c r="B40" s="189"/>
      <c r="C40" s="189"/>
      <c r="D40" s="190"/>
      <c r="E40" s="194"/>
      <c r="F40" s="189"/>
      <c r="G40" s="189"/>
      <c r="H40" s="186"/>
      <c r="I40" s="187"/>
      <c r="J40" s="33"/>
      <c r="K40" s="33"/>
      <c r="L40" s="33"/>
    </row>
    <row r="41" spans="1:12" x14ac:dyDescent="0.2">
      <c r="A41" s="123"/>
      <c r="B41" s="100"/>
      <c r="C41" s="100"/>
      <c r="D41" s="100"/>
      <c r="E41" s="47"/>
      <c r="F41" s="100"/>
      <c r="G41" s="100"/>
      <c r="H41" s="101"/>
      <c r="I41" s="124"/>
      <c r="J41" s="33"/>
      <c r="K41" s="33"/>
      <c r="L41" s="33"/>
    </row>
    <row r="42" spans="1:12" x14ac:dyDescent="0.2">
      <c r="A42" s="121"/>
      <c r="B42" s="53"/>
      <c r="C42" s="54"/>
      <c r="D42" s="55"/>
      <c r="E42" s="39"/>
      <c r="F42" s="54"/>
      <c r="G42" s="55"/>
      <c r="H42" s="39"/>
      <c r="I42" s="112"/>
      <c r="J42" s="33"/>
      <c r="K42" s="33"/>
      <c r="L42" s="33"/>
    </row>
    <row r="43" spans="1:12" x14ac:dyDescent="0.2">
      <c r="A43" s="125"/>
      <c r="B43" s="57"/>
      <c r="C43" s="57"/>
      <c r="D43" s="44"/>
      <c r="E43" s="44"/>
      <c r="F43" s="57"/>
      <c r="G43" s="44"/>
      <c r="H43" s="44"/>
      <c r="I43" s="126"/>
      <c r="J43" s="33"/>
      <c r="K43" s="33"/>
      <c r="L43" s="33"/>
    </row>
    <row r="44" spans="1:12" x14ac:dyDescent="0.2">
      <c r="A44" s="166" t="s">
        <v>130</v>
      </c>
      <c r="B44" s="167"/>
      <c r="C44" s="186"/>
      <c r="D44" s="187"/>
      <c r="E44" s="43"/>
      <c r="F44" s="188"/>
      <c r="G44" s="189"/>
      <c r="H44" s="189"/>
      <c r="I44" s="190"/>
      <c r="J44" s="33"/>
      <c r="K44" s="33"/>
      <c r="L44" s="33"/>
    </row>
    <row r="45" spans="1:12" x14ac:dyDescent="0.2">
      <c r="A45" s="121"/>
      <c r="B45" s="53"/>
      <c r="C45" s="191"/>
      <c r="D45" s="192"/>
      <c r="E45" s="39"/>
      <c r="F45" s="191"/>
      <c r="G45" s="193"/>
      <c r="H45" s="58"/>
      <c r="I45" s="127"/>
      <c r="J45" s="33"/>
      <c r="K45" s="33"/>
      <c r="L45" s="33"/>
    </row>
    <row r="46" spans="1:12" x14ac:dyDescent="0.2">
      <c r="A46" s="166" t="s">
        <v>131</v>
      </c>
      <c r="B46" s="167"/>
      <c r="C46" s="188" t="s">
        <v>106</v>
      </c>
      <c r="D46" s="195"/>
      <c r="E46" s="195"/>
      <c r="F46" s="195"/>
      <c r="G46" s="195"/>
      <c r="H46" s="195"/>
      <c r="I46" s="196"/>
      <c r="J46" s="33"/>
      <c r="K46" s="33"/>
      <c r="L46" s="33"/>
    </row>
    <row r="47" spans="1:12" x14ac:dyDescent="0.2">
      <c r="A47" s="111"/>
      <c r="B47" s="46"/>
      <c r="C47" s="45" t="s">
        <v>132</v>
      </c>
      <c r="D47" s="39"/>
      <c r="E47" s="39"/>
      <c r="F47" s="39"/>
      <c r="G47" s="39"/>
      <c r="H47" s="39"/>
      <c r="I47" s="112"/>
      <c r="J47" s="33"/>
      <c r="K47" s="33"/>
      <c r="L47" s="33"/>
    </row>
    <row r="48" spans="1:12" x14ac:dyDescent="0.2">
      <c r="A48" s="166" t="s">
        <v>133</v>
      </c>
      <c r="B48" s="167"/>
      <c r="C48" s="173" t="s">
        <v>107</v>
      </c>
      <c r="D48" s="169"/>
      <c r="E48" s="170"/>
      <c r="F48" s="39"/>
      <c r="G48" s="115" t="s">
        <v>134</v>
      </c>
      <c r="H48" s="173" t="s">
        <v>386</v>
      </c>
      <c r="I48" s="170"/>
      <c r="J48" s="33"/>
      <c r="K48" s="33"/>
      <c r="L48" s="33"/>
    </row>
    <row r="49" spans="1:12" x14ac:dyDescent="0.2">
      <c r="A49" s="111"/>
      <c r="B49" s="46"/>
      <c r="C49" s="45"/>
      <c r="D49" s="39"/>
      <c r="E49" s="39"/>
      <c r="F49" s="39"/>
      <c r="G49" s="39"/>
      <c r="H49" s="39"/>
      <c r="I49" s="112"/>
      <c r="J49" s="33"/>
      <c r="K49" s="33"/>
      <c r="L49" s="33"/>
    </row>
    <row r="50" spans="1:12" x14ac:dyDescent="0.2">
      <c r="A50" s="166" t="s">
        <v>118</v>
      </c>
      <c r="B50" s="167"/>
      <c r="C50" s="168" t="s">
        <v>108</v>
      </c>
      <c r="D50" s="169"/>
      <c r="E50" s="169"/>
      <c r="F50" s="169"/>
      <c r="G50" s="169"/>
      <c r="H50" s="169"/>
      <c r="I50" s="170"/>
      <c r="J50" s="33"/>
      <c r="K50" s="33"/>
      <c r="L50" s="33"/>
    </row>
    <row r="51" spans="1:12" x14ac:dyDescent="0.2">
      <c r="A51" s="111"/>
      <c r="B51" s="46"/>
      <c r="C51" s="39"/>
      <c r="D51" s="39"/>
      <c r="E51" s="39"/>
      <c r="F51" s="39"/>
      <c r="G51" s="39"/>
      <c r="H51" s="39"/>
      <c r="I51" s="112"/>
      <c r="J51" s="33"/>
      <c r="K51" s="33"/>
      <c r="L51" s="33"/>
    </row>
    <row r="52" spans="1:12" x14ac:dyDescent="0.2">
      <c r="A52" s="171" t="s">
        <v>135</v>
      </c>
      <c r="B52" s="172"/>
      <c r="C52" s="173" t="s">
        <v>399</v>
      </c>
      <c r="D52" s="169"/>
      <c r="E52" s="169"/>
      <c r="F52" s="169"/>
      <c r="G52" s="169"/>
      <c r="H52" s="169"/>
      <c r="I52" s="174"/>
      <c r="J52" s="33"/>
      <c r="K52" s="33"/>
      <c r="L52" s="33"/>
    </row>
    <row r="53" spans="1:12" x14ac:dyDescent="0.2">
      <c r="A53" s="128"/>
      <c r="B53" s="44"/>
      <c r="C53" s="177" t="s">
        <v>136</v>
      </c>
      <c r="D53" s="177"/>
      <c r="E53" s="177"/>
      <c r="F53" s="177"/>
      <c r="G53" s="177"/>
      <c r="H53" s="177"/>
      <c r="I53" s="129"/>
      <c r="J53" s="33"/>
      <c r="K53" s="33"/>
      <c r="L53" s="33"/>
    </row>
    <row r="54" spans="1:12" x14ac:dyDescent="0.2">
      <c r="A54" s="128"/>
      <c r="B54" s="44"/>
      <c r="C54" s="59"/>
      <c r="D54" s="59"/>
      <c r="E54" s="59"/>
      <c r="F54" s="59"/>
      <c r="G54" s="59"/>
      <c r="H54" s="59"/>
      <c r="I54" s="129"/>
      <c r="J54" s="33"/>
      <c r="K54" s="33"/>
      <c r="L54" s="33"/>
    </row>
    <row r="55" spans="1:12" x14ac:dyDescent="0.2">
      <c r="A55" s="128"/>
      <c r="B55" s="175" t="s">
        <v>137</v>
      </c>
      <c r="C55" s="176"/>
      <c r="D55" s="176"/>
      <c r="E55" s="176"/>
      <c r="F55" s="72"/>
      <c r="G55" s="72"/>
      <c r="H55" s="73"/>
      <c r="I55" s="130"/>
      <c r="J55" s="33"/>
      <c r="K55" s="33"/>
      <c r="L55" s="33"/>
    </row>
    <row r="56" spans="1:12" x14ac:dyDescent="0.2">
      <c r="A56" s="128"/>
      <c r="B56" s="181" t="s">
        <v>358</v>
      </c>
      <c r="C56" s="182"/>
      <c r="D56" s="182"/>
      <c r="E56" s="182"/>
      <c r="F56" s="182"/>
      <c r="G56" s="182"/>
      <c r="H56" s="182"/>
      <c r="I56" s="183"/>
      <c r="J56" s="33"/>
      <c r="K56" s="33"/>
      <c r="L56" s="33"/>
    </row>
    <row r="57" spans="1:12" x14ac:dyDescent="0.2">
      <c r="A57" s="128"/>
      <c r="B57" s="181" t="s">
        <v>359</v>
      </c>
      <c r="C57" s="182"/>
      <c r="D57" s="182"/>
      <c r="E57" s="182"/>
      <c r="F57" s="182"/>
      <c r="G57" s="182"/>
      <c r="H57" s="182"/>
      <c r="I57" s="131"/>
      <c r="J57" s="33"/>
      <c r="K57" s="33"/>
      <c r="L57" s="33"/>
    </row>
    <row r="58" spans="1:12" x14ac:dyDescent="0.2">
      <c r="A58" s="128"/>
      <c r="B58" s="181" t="s">
        <v>360</v>
      </c>
      <c r="C58" s="182"/>
      <c r="D58" s="182"/>
      <c r="E58" s="182"/>
      <c r="F58" s="182"/>
      <c r="G58" s="182"/>
      <c r="H58" s="182"/>
      <c r="I58" s="183"/>
      <c r="J58" s="33"/>
      <c r="K58" s="33"/>
      <c r="L58" s="33"/>
    </row>
    <row r="59" spans="1:12" x14ac:dyDescent="0.2">
      <c r="A59" s="128"/>
      <c r="B59" s="181" t="s">
        <v>361</v>
      </c>
      <c r="C59" s="182"/>
      <c r="D59" s="182"/>
      <c r="E59" s="182"/>
      <c r="F59" s="182"/>
      <c r="G59" s="182"/>
      <c r="H59" s="182"/>
      <c r="I59" s="183"/>
      <c r="J59" s="33"/>
      <c r="K59" s="33"/>
      <c r="L59" s="33"/>
    </row>
    <row r="60" spans="1:12" x14ac:dyDescent="0.2">
      <c r="A60" s="128"/>
      <c r="B60" s="74"/>
      <c r="C60" s="74"/>
      <c r="D60" s="74"/>
      <c r="E60" s="74"/>
      <c r="F60" s="74"/>
      <c r="G60" s="74"/>
      <c r="H60" s="94"/>
      <c r="I60" s="132"/>
      <c r="J60" s="33"/>
      <c r="K60" s="33"/>
      <c r="L60" s="33"/>
    </row>
    <row r="61" spans="1:12" x14ac:dyDescent="0.2">
      <c r="A61" s="128"/>
      <c r="B61" s="44"/>
      <c r="C61" s="59"/>
      <c r="D61" s="59"/>
      <c r="E61" s="59"/>
      <c r="F61" s="59"/>
      <c r="G61" s="59"/>
      <c r="H61" s="59"/>
      <c r="I61" s="129"/>
      <c r="J61" s="33"/>
      <c r="K61" s="33"/>
      <c r="L61" s="33"/>
    </row>
    <row r="62" spans="1:12" ht="13.5" thickBot="1" x14ac:dyDescent="0.25">
      <c r="A62" s="133" t="s">
        <v>96</v>
      </c>
      <c r="B62" s="39"/>
      <c r="C62" s="39"/>
      <c r="D62" s="39"/>
      <c r="E62" s="39"/>
      <c r="F62" s="39"/>
      <c r="G62" s="60"/>
      <c r="H62" s="61"/>
      <c r="I62" s="134"/>
      <c r="J62" s="33"/>
      <c r="K62" s="33"/>
      <c r="L62" s="33"/>
    </row>
    <row r="63" spans="1:12" x14ac:dyDescent="0.2">
      <c r="A63" s="107"/>
      <c r="B63" s="39"/>
      <c r="C63" s="39"/>
      <c r="D63" s="39"/>
      <c r="E63" s="44" t="s">
        <v>138</v>
      </c>
      <c r="F63" s="56"/>
      <c r="G63" s="178" t="s">
        <v>139</v>
      </c>
      <c r="H63" s="179"/>
      <c r="I63" s="180"/>
      <c r="J63" s="33"/>
      <c r="K63" s="33"/>
      <c r="L63" s="33"/>
    </row>
    <row r="64" spans="1:12" x14ac:dyDescent="0.2">
      <c r="A64" s="135"/>
      <c r="B64" s="136"/>
      <c r="C64" s="137"/>
      <c r="D64" s="137"/>
      <c r="E64" s="137"/>
      <c r="F64" s="137"/>
      <c r="G64" s="164"/>
      <c r="H64" s="165"/>
      <c r="I64" s="138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K93" sqref="K93"/>
    </sheetView>
  </sheetViews>
  <sheetFormatPr defaultRowHeight="12.75" x14ac:dyDescent="0.2"/>
  <cols>
    <col min="8" max="8" width="7.5703125" customWidth="1"/>
    <col min="9" max="9" width="6.85546875" customWidth="1"/>
    <col min="10" max="10" width="13.28515625" customWidth="1"/>
    <col min="11" max="11" width="14.7109375" customWidth="1"/>
  </cols>
  <sheetData>
    <row r="1" spans="1:11" ht="18" customHeight="1" x14ac:dyDescent="0.2">
      <c r="A1" s="226" t="s">
        <v>256</v>
      </c>
      <c r="B1" s="227"/>
      <c r="C1" s="227"/>
      <c r="D1" s="227"/>
      <c r="E1" s="227"/>
      <c r="F1" s="227"/>
      <c r="G1" s="227"/>
      <c r="H1" s="227"/>
      <c r="I1" s="227"/>
      <c r="J1" s="227"/>
      <c r="K1" s="228"/>
    </row>
    <row r="2" spans="1:11" x14ac:dyDescent="0.2">
      <c r="A2" s="230" t="s">
        <v>401</v>
      </c>
      <c r="B2" s="231"/>
      <c r="C2" s="231"/>
      <c r="D2" s="231"/>
      <c r="E2" s="231"/>
      <c r="F2" s="231"/>
      <c r="G2" s="231"/>
      <c r="H2" s="231"/>
      <c r="I2" s="231"/>
      <c r="J2" s="231"/>
      <c r="K2" s="229"/>
    </row>
    <row r="3" spans="1:11" ht="8.25" customHeight="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x14ac:dyDescent="0.2">
      <c r="A4" s="242" t="s">
        <v>382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32.25" customHeight="1" thickBot="1" x14ac:dyDescent="0.25">
      <c r="A5" s="245" t="s">
        <v>261</v>
      </c>
      <c r="B5" s="246"/>
      <c r="C5" s="246"/>
      <c r="D5" s="246"/>
      <c r="E5" s="246"/>
      <c r="F5" s="246"/>
      <c r="G5" s="246"/>
      <c r="H5" s="247"/>
      <c r="I5" s="139" t="s">
        <v>258</v>
      </c>
      <c r="J5" s="140" t="s">
        <v>363</v>
      </c>
      <c r="K5" s="141" t="s">
        <v>362</v>
      </c>
    </row>
    <row r="6" spans="1:11" x14ac:dyDescent="0.2">
      <c r="A6" s="248">
        <v>1</v>
      </c>
      <c r="B6" s="248"/>
      <c r="C6" s="248"/>
      <c r="D6" s="248"/>
      <c r="E6" s="248"/>
      <c r="F6" s="248"/>
      <c r="G6" s="248"/>
      <c r="H6" s="248"/>
      <c r="I6" s="143">
        <v>2</v>
      </c>
      <c r="J6" s="142">
        <v>3</v>
      </c>
      <c r="K6" s="142">
        <v>4</v>
      </c>
    </row>
    <row r="7" spans="1:1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1"/>
    </row>
    <row r="8" spans="1:11" x14ac:dyDescent="0.2">
      <c r="A8" s="233" t="s">
        <v>262</v>
      </c>
      <c r="B8" s="234"/>
      <c r="C8" s="234"/>
      <c r="D8" s="234"/>
      <c r="E8" s="234"/>
      <c r="F8" s="234"/>
      <c r="G8" s="234"/>
      <c r="H8" s="235"/>
      <c r="I8" s="6">
        <v>1</v>
      </c>
      <c r="J8" s="22"/>
      <c r="K8" s="22"/>
    </row>
    <row r="9" spans="1:11" x14ac:dyDescent="0.2">
      <c r="A9" s="236" t="s">
        <v>263</v>
      </c>
      <c r="B9" s="237"/>
      <c r="C9" s="237"/>
      <c r="D9" s="237"/>
      <c r="E9" s="237"/>
      <c r="F9" s="237"/>
      <c r="G9" s="237"/>
      <c r="H9" s="238"/>
      <c r="I9" s="4">
        <v>2</v>
      </c>
      <c r="J9" s="88">
        <f>J10+J17+J27+J36+J40</f>
        <v>692910766</v>
      </c>
      <c r="K9" s="88">
        <f>K10+K17+K27+K36+K40</f>
        <v>695851436</v>
      </c>
    </row>
    <row r="10" spans="1:11" x14ac:dyDescent="0.2">
      <c r="A10" s="239" t="s">
        <v>264</v>
      </c>
      <c r="B10" s="240"/>
      <c r="C10" s="240"/>
      <c r="D10" s="240"/>
      <c r="E10" s="240"/>
      <c r="F10" s="240"/>
      <c r="G10" s="240"/>
      <c r="H10" s="241"/>
      <c r="I10" s="4">
        <v>3</v>
      </c>
      <c r="J10" s="88">
        <f>SUM(J11:J16)</f>
        <v>8491092</v>
      </c>
      <c r="K10" s="88">
        <f>SUM(K11:K16)</f>
        <v>8465053</v>
      </c>
    </row>
    <row r="11" spans="1:11" x14ac:dyDescent="0.2">
      <c r="A11" s="239" t="s">
        <v>265</v>
      </c>
      <c r="B11" s="240"/>
      <c r="C11" s="240"/>
      <c r="D11" s="240"/>
      <c r="E11" s="240"/>
      <c r="F11" s="240"/>
      <c r="G11" s="240"/>
      <c r="H11" s="241"/>
      <c r="I11" s="4">
        <v>4</v>
      </c>
      <c r="J11" s="23"/>
      <c r="K11" s="23"/>
    </row>
    <row r="12" spans="1:11" x14ac:dyDescent="0.2">
      <c r="A12" s="239" t="s">
        <v>266</v>
      </c>
      <c r="B12" s="240"/>
      <c r="C12" s="240"/>
      <c r="D12" s="240"/>
      <c r="E12" s="240"/>
      <c r="F12" s="240"/>
      <c r="G12" s="240"/>
      <c r="H12" s="241"/>
      <c r="I12" s="4">
        <v>5</v>
      </c>
      <c r="J12" s="23">
        <v>3088056</v>
      </c>
      <c r="K12" s="23">
        <v>2397558</v>
      </c>
    </row>
    <row r="13" spans="1:11" x14ac:dyDescent="0.2">
      <c r="A13" s="239" t="s">
        <v>34</v>
      </c>
      <c r="B13" s="240"/>
      <c r="C13" s="240"/>
      <c r="D13" s="240"/>
      <c r="E13" s="240"/>
      <c r="F13" s="240"/>
      <c r="G13" s="240"/>
      <c r="H13" s="241"/>
      <c r="I13" s="4">
        <v>6</v>
      </c>
      <c r="J13" s="23"/>
      <c r="K13" s="23"/>
    </row>
    <row r="14" spans="1:11" x14ac:dyDescent="0.2">
      <c r="A14" s="239" t="s">
        <v>267</v>
      </c>
      <c r="B14" s="240"/>
      <c r="C14" s="240"/>
      <c r="D14" s="240"/>
      <c r="E14" s="240"/>
      <c r="F14" s="240"/>
      <c r="G14" s="240"/>
      <c r="H14" s="241"/>
      <c r="I14" s="4">
        <v>7</v>
      </c>
      <c r="J14" s="23"/>
      <c r="K14" s="23"/>
    </row>
    <row r="15" spans="1:11" x14ac:dyDescent="0.2">
      <c r="A15" s="239" t="s">
        <v>268</v>
      </c>
      <c r="B15" s="240"/>
      <c r="C15" s="240"/>
      <c r="D15" s="240"/>
      <c r="E15" s="240"/>
      <c r="F15" s="240"/>
      <c r="G15" s="240"/>
      <c r="H15" s="241"/>
      <c r="I15" s="4">
        <v>8</v>
      </c>
      <c r="J15" s="23">
        <v>5403036</v>
      </c>
      <c r="K15" s="23">
        <v>6067495</v>
      </c>
    </row>
    <row r="16" spans="1:11" x14ac:dyDescent="0.2">
      <c r="A16" s="239" t="s">
        <v>269</v>
      </c>
      <c r="B16" s="240"/>
      <c r="C16" s="240"/>
      <c r="D16" s="240"/>
      <c r="E16" s="240"/>
      <c r="F16" s="240"/>
      <c r="G16" s="240"/>
      <c r="H16" s="241"/>
      <c r="I16" s="4">
        <v>9</v>
      </c>
      <c r="J16" s="23"/>
      <c r="K16" s="23"/>
    </row>
    <row r="17" spans="1:11" x14ac:dyDescent="0.2">
      <c r="A17" s="239" t="s">
        <v>270</v>
      </c>
      <c r="B17" s="240"/>
      <c r="C17" s="240"/>
      <c r="D17" s="240"/>
      <c r="E17" s="240"/>
      <c r="F17" s="240"/>
      <c r="G17" s="240"/>
      <c r="H17" s="241"/>
      <c r="I17" s="4">
        <v>10</v>
      </c>
      <c r="J17" s="88">
        <f>SUM(J18:J26)</f>
        <v>668559628</v>
      </c>
      <c r="K17" s="88">
        <f>SUM(K18:K26)</f>
        <v>671149013</v>
      </c>
    </row>
    <row r="18" spans="1:11" x14ac:dyDescent="0.2">
      <c r="A18" s="239" t="s">
        <v>271</v>
      </c>
      <c r="B18" s="240"/>
      <c r="C18" s="240"/>
      <c r="D18" s="240"/>
      <c r="E18" s="240"/>
      <c r="F18" s="240"/>
      <c r="G18" s="240"/>
      <c r="H18" s="241"/>
      <c r="I18" s="4">
        <v>11</v>
      </c>
      <c r="J18" s="23">
        <v>44792549</v>
      </c>
      <c r="K18" s="23">
        <v>44378530</v>
      </c>
    </row>
    <row r="19" spans="1:11" x14ac:dyDescent="0.2">
      <c r="A19" s="239" t="s">
        <v>272</v>
      </c>
      <c r="B19" s="240"/>
      <c r="C19" s="240"/>
      <c r="D19" s="240"/>
      <c r="E19" s="240"/>
      <c r="F19" s="240"/>
      <c r="G19" s="240"/>
      <c r="H19" s="241"/>
      <c r="I19" s="4">
        <v>12</v>
      </c>
      <c r="J19" s="23">
        <v>201240990</v>
      </c>
      <c r="K19" s="23">
        <v>192251683</v>
      </c>
    </row>
    <row r="20" spans="1:11" x14ac:dyDescent="0.2">
      <c r="A20" s="239" t="s">
        <v>273</v>
      </c>
      <c r="B20" s="240"/>
      <c r="C20" s="240"/>
      <c r="D20" s="240"/>
      <c r="E20" s="240"/>
      <c r="F20" s="240"/>
      <c r="G20" s="240"/>
      <c r="H20" s="241"/>
      <c r="I20" s="4">
        <v>13</v>
      </c>
      <c r="J20" s="23">
        <v>310509892</v>
      </c>
      <c r="K20" s="23">
        <v>333494897</v>
      </c>
    </row>
    <row r="21" spans="1:11" x14ac:dyDescent="0.2">
      <c r="A21" s="239" t="s">
        <v>274</v>
      </c>
      <c r="B21" s="240"/>
      <c r="C21" s="240"/>
      <c r="D21" s="240"/>
      <c r="E21" s="240"/>
      <c r="F21" s="240"/>
      <c r="G21" s="240"/>
      <c r="H21" s="241"/>
      <c r="I21" s="4">
        <v>14</v>
      </c>
      <c r="J21" s="23">
        <v>18162307</v>
      </c>
      <c r="K21" s="23">
        <v>17122726</v>
      </c>
    </row>
    <row r="22" spans="1:11" x14ac:dyDescent="0.2">
      <c r="A22" s="239" t="s">
        <v>275</v>
      </c>
      <c r="B22" s="240"/>
      <c r="C22" s="240"/>
      <c r="D22" s="240"/>
      <c r="E22" s="240"/>
      <c r="F22" s="240"/>
      <c r="G22" s="240"/>
      <c r="H22" s="241"/>
      <c r="I22" s="4">
        <v>15</v>
      </c>
      <c r="J22" s="23"/>
      <c r="K22" s="23"/>
    </row>
    <row r="23" spans="1:11" x14ac:dyDescent="0.2">
      <c r="A23" s="239" t="s">
        <v>276</v>
      </c>
      <c r="B23" s="240"/>
      <c r="C23" s="240"/>
      <c r="D23" s="240"/>
      <c r="E23" s="240"/>
      <c r="F23" s="240"/>
      <c r="G23" s="240"/>
      <c r="H23" s="241"/>
      <c r="I23" s="4">
        <v>16</v>
      </c>
      <c r="J23" s="23">
        <v>4763643</v>
      </c>
      <c r="K23" s="23">
        <v>13586237</v>
      </c>
    </row>
    <row r="24" spans="1:11" ht="12.75" customHeight="1" x14ac:dyDescent="0.2">
      <c r="A24" s="239" t="s">
        <v>365</v>
      </c>
      <c r="B24" s="240"/>
      <c r="C24" s="240"/>
      <c r="D24" s="240"/>
      <c r="E24" s="240"/>
      <c r="F24" s="240"/>
      <c r="G24" s="240"/>
      <c r="H24" s="241"/>
      <c r="I24" s="4">
        <v>17</v>
      </c>
      <c r="J24" s="23">
        <v>88625507</v>
      </c>
      <c r="K24" s="23">
        <v>69850261</v>
      </c>
    </row>
    <row r="25" spans="1:11" x14ac:dyDescent="0.2">
      <c r="A25" s="239" t="s">
        <v>277</v>
      </c>
      <c r="B25" s="240"/>
      <c r="C25" s="240"/>
      <c r="D25" s="240"/>
      <c r="E25" s="240"/>
      <c r="F25" s="240"/>
      <c r="G25" s="240"/>
      <c r="H25" s="241"/>
      <c r="I25" s="4">
        <v>18</v>
      </c>
      <c r="J25" s="23">
        <v>464740</v>
      </c>
      <c r="K25" s="23">
        <v>464679</v>
      </c>
    </row>
    <row r="26" spans="1:11" x14ac:dyDescent="0.2">
      <c r="A26" s="239" t="s">
        <v>278</v>
      </c>
      <c r="B26" s="240"/>
      <c r="C26" s="240"/>
      <c r="D26" s="240"/>
      <c r="E26" s="240"/>
      <c r="F26" s="240"/>
      <c r="G26" s="240"/>
      <c r="H26" s="241"/>
      <c r="I26" s="4">
        <v>19</v>
      </c>
      <c r="J26" s="23"/>
      <c r="K26" s="23"/>
    </row>
    <row r="27" spans="1:11" x14ac:dyDescent="0.2">
      <c r="A27" s="239" t="s">
        <v>279</v>
      </c>
      <c r="B27" s="240"/>
      <c r="C27" s="240"/>
      <c r="D27" s="240"/>
      <c r="E27" s="240"/>
      <c r="F27" s="240"/>
      <c r="G27" s="240"/>
      <c r="H27" s="241"/>
      <c r="I27" s="4">
        <v>20</v>
      </c>
      <c r="J27" s="88">
        <f>SUM(J28:J35)</f>
        <v>15662370</v>
      </c>
      <c r="K27" s="88">
        <f>SUM(K28:K35)</f>
        <v>15662370</v>
      </c>
    </row>
    <row r="28" spans="1:11" x14ac:dyDescent="0.2">
      <c r="A28" s="239" t="s">
        <v>280</v>
      </c>
      <c r="B28" s="240"/>
      <c r="C28" s="240"/>
      <c r="D28" s="240"/>
      <c r="E28" s="240"/>
      <c r="F28" s="240"/>
      <c r="G28" s="240"/>
      <c r="H28" s="241"/>
      <c r="I28" s="4">
        <v>21</v>
      </c>
      <c r="J28" s="23">
        <v>15654834</v>
      </c>
      <c r="K28" s="23">
        <v>15654834</v>
      </c>
    </row>
    <row r="29" spans="1:11" ht="12.75" customHeight="1" x14ac:dyDescent="0.2">
      <c r="A29" s="239" t="s">
        <v>366</v>
      </c>
      <c r="B29" s="240"/>
      <c r="C29" s="240"/>
      <c r="D29" s="240"/>
      <c r="E29" s="240"/>
      <c r="F29" s="240"/>
      <c r="G29" s="240"/>
      <c r="H29" s="241"/>
      <c r="I29" s="4">
        <v>22</v>
      </c>
      <c r="J29" s="23"/>
      <c r="K29" s="23"/>
    </row>
    <row r="30" spans="1:11" x14ac:dyDescent="0.2">
      <c r="A30" s="239" t="s">
        <v>281</v>
      </c>
      <c r="B30" s="240"/>
      <c r="C30" s="240"/>
      <c r="D30" s="240"/>
      <c r="E30" s="240"/>
      <c r="F30" s="240"/>
      <c r="G30" s="240"/>
      <c r="H30" s="241"/>
      <c r="I30" s="4">
        <v>23</v>
      </c>
      <c r="J30" s="23">
        <v>7536</v>
      </c>
      <c r="K30" s="23">
        <v>7536</v>
      </c>
    </row>
    <row r="31" spans="1:11" x14ac:dyDescent="0.2">
      <c r="A31" s="239" t="s">
        <v>282</v>
      </c>
      <c r="B31" s="240"/>
      <c r="C31" s="240"/>
      <c r="D31" s="240"/>
      <c r="E31" s="240"/>
      <c r="F31" s="240"/>
      <c r="G31" s="240"/>
      <c r="H31" s="241"/>
      <c r="I31" s="4">
        <v>24</v>
      </c>
      <c r="J31" s="23"/>
      <c r="K31" s="23"/>
    </row>
    <row r="32" spans="1:11" x14ac:dyDescent="0.2">
      <c r="A32" s="239" t="s">
        <v>283</v>
      </c>
      <c r="B32" s="240"/>
      <c r="C32" s="240"/>
      <c r="D32" s="240"/>
      <c r="E32" s="240"/>
      <c r="F32" s="240"/>
      <c r="G32" s="240"/>
      <c r="H32" s="241"/>
      <c r="I32" s="4">
        <v>25</v>
      </c>
      <c r="J32" s="23"/>
      <c r="K32" s="23"/>
    </row>
    <row r="33" spans="1:11" x14ac:dyDescent="0.2">
      <c r="A33" s="239" t="s">
        <v>335</v>
      </c>
      <c r="B33" s="240"/>
      <c r="C33" s="240"/>
      <c r="D33" s="240"/>
      <c r="E33" s="240"/>
      <c r="F33" s="240"/>
      <c r="G33" s="240"/>
      <c r="H33" s="241"/>
      <c r="I33" s="4">
        <v>26</v>
      </c>
      <c r="J33" s="23"/>
      <c r="K33" s="23"/>
    </row>
    <row r="34" spans="1:11" x14ac:dyDescent="0.2">
      <c r="A34" s="239" t="s">
        <v>284</v>
      </c>
      <c r="B34" s="240"/>
      <c r="C34" s="240"/>
      <c r="D34" s="240"/>
      <c r="E34" s="240"/>
      <c r="F34" s="240"/>
      <c r="G34" s="240"/>
      <c r="H34" s="241"/>
      <c r="I34" s="4">
        <v>27</v>
      </c>
      <c r="J34" s="23"/>
      <c r="K34" s="23"/>
    </row>
    <row r="35" spans="1:11" x14ac:dyDescent="0.2">
      <c r="A35" s="239" t="s">
        <v>285</v>
      </c>
      <c r="B35" s="240"/>
      <c r="C35" s="240"/>
      <c r="D35" s="240"/>
      <c r="E35" s="240"/>
      <c r="F35" s="240"/>
      <c r="G35" s="240"/>
      <c r="H35" s="241"/>
      <c r="I35" s="4">
        <v>28</v>
      </c>
      <c r="J35" s="23"/>
      <c r="K35" s="23"/>
    </row>
    <row r="36" spans="1:11" x14ac:dyDescent="0.2">
      <c r="A36" s="239" t="s">
        <v>286</v>
      </c>
      <c r="B36" s="240"/>
      <c r="C36" s="240"/>
      <c r="D36" s="240"/>
      <c r="E36" s="240"/>
      <c r="F36" s="240"/>
      <c r="G36" s="240"/>
      <c r="H36" s="241"/>
      <c r="I36" s="4">
        <v>29</v>
      </c>
      <c r="J36" s="88">
        <f>SUM(J37:J39)</f>
        <v>197676</v>
      </c>
      <c r="K36" s="88">
        <f>SUM(K37:K39)</f>
        <v>575000</v>
      </c>
    </row>
    <row r="37" spans="1:11" x14ac:dyDescent="0.2">
      <c r="A37" s="239" t="s">
        <v>287</v>
      </c>
      <c r="B37" s="240"/>
      <c r="C37" s="240"/>
      <c r="D37" s="240"/>
      <c r="E37" s="240"/>
      <c r="F37" s="240"/>
      <c r="G37" s="240"/>
      <c r="H37" s="241"/>
      <c r="I37" s="4">
        <v>30</v>
      </c>
      <c r="J37" s="23"/>
      <c r="K37" s="23"/>
    </row>
    <row r="38" spans="1:11" x14ac:dyDescent="0.2">
      <c r="A38" s="239" t="s">
        <v>288</v>
      </c>
      <c r="B38" s="240"/>
      <c r="C38" s="240"/>
      <c r="D38" s="240"/>
      <c r="E38" s="240"/>
      <c r="F38" s="240"/>
      <c r="G38" s="240"/>
      <c r="H38" s="241"/>
      <c r="I38" s="4">
        <v>31</v>
      </c>
      <c r="J38" s="23"/>
      <c r="K38" s="23"/>
    </row>
    <row r="39" spans="1:11" x14ac:dyDescent="0.2">
      <c r="A39" s="239" t="s">
        <v>289</v>
      </c>
      <c r="B39" s="240"/>
      <c r="C39" s="240"/>
      <c r="D39" s="240"/>
      <c r="E39" s="240"/>
      <c r="F39" s="240"/>
      <c r="G39" s="240"/>
      <c r="H39" s="241"/>
      <c r="I39" s="4">
        <v>32</v>
      </c>
      <c r="J39" s="23">
        <v>197676</v>
      </c>
      <c r="K39" s="23">
        <v>575000</v>
      </c>
    </row>
    <row r="40" spans="1:11" x14ac:dyDescent="0.2">
      <c r="A40" s="239" t="s">
        <v>387</v>
      </c>
      <c r="B40" s="240"/>
      <c r="C40" s="240"/>
      <c r="D40" s="240"/>
      <c r="E40" s="240"/>
      <c r="F40" s="240"/>
      <c r="G40" s="240"/>
      <c r="H40" s="241"/>
      <c r="I40" s="4">
        <v>33</v>
      </c>
      <c r="J40" s="23"/>
      <c r="K40" s="23"/>
    </row>
    <row r="41" spans="1:11" x14ac:dyDescent="0.2">
      <c r="A41" s="236" t="s">
        <v>290</v>
      </c>
      <c r="B41" s="237"/>
      <c r="C41" s="237"/>
      <c r="D41" s="237"/>
      <c r="E41" s="237"/>
      <c r="F41" s="237"/>
      <c r="G41" s="237"/>
      <c r="H41" s="238"/>
      <c r="I41" s="4">
        <v>34</v>
      </c>
      <c r="J41" s="88">
        <f>J42+J50+J57+J65</f>
        <v>388524703</v>
      </c>
      <c r="K41" s="88">
        <f>K42+K50+K57+K65</f>
        <v>395855382</v>
      </c>
    </row>
    <row r="42" spans="1:11" x14ac:dyDescent="0.2">
      <c r="A42" s="239" t="s">
        <v>291</v>
      </c>
      <c r="B42" s="240"/>
      <c r="C42" s="240"/>
      <c r="D42" s="240"/>
      <c r="E42" s="240"/>
      <c r="F42" s="240"/>
      <c r="G42" s="240"/>
      <c r="H42" s="241"/>
      <c r="I42" s="4">
        <v>35</v>
      </c>
      <c r="J42" s="88">
        <f>SUM(J43:J49)</f>
        <v>285373219</v>
      </c>
      <c r="K42" s="88">
        <f>SUM(K43:K49)</f>
        <v>309808415</v>
      </c>
    </row>
    <row r="43" spans="1:11" x14ac:dyDescent="0.2">
      <c r="A43" s="239" t="s">
        <v>292</v>
      </c>
      <c r="B43" s="240"/>
      <c r="C43" s="240"/>
      <c r="D43" s="240"/>
      <c r="E43" s="240"/>
      <c r="F43" s="240"/>
      <c r="G43" s="240"/>
      <c r="H43" s="241"/>
      <c r="I43" s="4">
        <v>36</v>
      </c>
      <c r="J43" s="23">
        <v>112252085</v>
      </c>
      <c r="K43" s="23">
        <v>106214845</v>
      </c>
    </row>
    <row r="44" spans="1:11" x14ac:dyDescent="0.2">
      <c r="A44" s="239" t="s">
        <v>293</v>
      </c>
      <c r="B44" s="240"/>
      <c r="C44" s="240"/>
      <c r="D44" s="240"/>
      <c r="E44" s="240"/>
      <c r="F44" s="240"/>
      <c r="G44" s="240"/>
      <c r="H44" s="241"/>
      <c r="I44" s="4">
        <v>37</v>
      </c>
      <c r="J44" s="23">
        <v>9087290</v>
      </c>
      <c r="K44" s="23">
        <v>38484845</v>
      </c>
    </row>
    <row r="45" spans="1:11" x14ac:dyDescent="0.2">
      <c r="A45" s="239" t="s">
        <v>294</v>
      </c>
      <c r="B45" s="240"/>
      <c r="C45" s="240"/>
      <c r="D45" s="240"/>
      <c r="E45" s="240"/>
      <c r="F45" s="240"/>
      <c r="G45" s="240"/>
      <c r="H45" s="241"/>
      <c r="I45" s="4">
        <v>38</v>
      </c>
      <c r="J45" s="23">
        <v>162787925</v>
      </c>
      <c r="K45" s="23">
        <v>163271380</v>
      </c>
    </row>
    <row r="46" spans="1:11" x14ac:dyDescent="0.2">
      <c r="A46" s="239" t="s">
        <v>295</v>
      </c>
      <c r="B46" s="240"/>
      <c r="C46" s="240"/>
      <c r="D46" s="240"/>
      <c r="E46" s="240"/>
      <c r="F46" s="240"/>
      <c r="G46" s="240"/>
      <c r="H46" s="241"/>
      <c r="I46" s="4">
        <v>39</v>
      </c>
      <c r="J46" s="23">
        <v>590316</v>
      </c>
      <c r="K46" s="23">
        <v>650594</v>
      </c>
    </row>
    <row r="47" spans="1:11" x14ac:dyDescent="0.2">
      <c r="A47" s="239" t="s">
        <v>296</v>
      </c>
      <c r="B47" s="240"/>
      <c r="C47" s="240"/>
      <c r="D47" s="240"/>
      <c r="E47" s="240"/>
      <c r="F47" s="240"/>
      <c r="G47" s="240"/>
      <c r="H47" s="241"/>
      <c r="I47" s="4">
        <v>40</v>
      </c>
      <c r="J47" s="23">
        <v>655603</v>
      </c>
      <c r="K47" s="23">
        <v>1186751</v>
      </c>
    </row>
    <row r="48" spans="1:11" x14ac:dyDescent="0.2">
      <c r="A48" s="239" t="s">
        <v>297</v>
      </c>
      <c r="B48" s="240"/>
      <c r="C48" s="240"/>
      <c r="D48" s="240"/>
      <c r="E48" s="240"/>
      <c r="F48" s="240"/>
      <c r="G48" s="240"/>
      <c r="H48" s="241"/>
      <c r="I48" s="4">
        <v>41</v>
      </c>
      <c r="J48" s="23"/>
      <c r="K48" s="23"/>
    </row>
    <row r="49" spans="1:11" x14ac:dyDescent="0.2">
      <c r="A49" s="239" t="s">
        <v>298</v>
      </c>
      <c r="B49" s="240"/>
      <c r="C49" s="240"/>
      <c r="D49" s="240"/>
      <c r="E49" s="240"/>
      <c r="F49" s="240"/>
      <c r="G49" s="240"/>
      <c r="H49" s="241"/>
      <c r="I49" s="4">
        <v>42</v>
      </c>
      <c r="J49" s="23"/>
      <c r="K49" s="23"/>
    </row>
    <row r="50" spans="1:11" x14ac:dyDescent="0.2">
      <c r="A50" s="239" t="s">
        <v>299</v>
      </c>
      <c r="B50" s="240"/>
      <c r="C50" s="240"/>
      <c r="D50" s="240"/>
      <c r="E50" s="240"/>
      <c r="F50" s="240"/>
      <c r="G50" s="240"/>
      <c r="H50" s="241"/>
      <c r="I50" s="4">
        <v>43</v>
      </c>
      <c r="J50" s="88">
        <f>SUM(J51:J56)</f>
        <v>71014206</v>
      </c>
      <c r="K50" s="88">
        <f>SUM(K51:K56)</f>
        <v>56841860</v>
      </c>
    </row>
    <row r="51" spans="1:11" x14ac:dyDescent="0.2">
      <c r="A51" s="239" t="s">
        <v>300</v>
      </c>
      <c r="B51" s="240"/>
      <c r="C51" s="240"/>
      <c r="D51" s="240"/>
      <c r="E51" s="240"/>
      <c r="F51" s="240"/>
      <c r="G51" s="240"/>
      <c r="H51" s="241"/>
      <c r="I51" s="4">
        <v>44</v>
      </c>
      <c r="J51" s="23">
        <v>835005</v>
      </c>
      <c r="K51" s="23">
        <v>1675206</v>
      </c>
    </row>
    <row r="52" spans="1:11" x14ac:dyDescent="0.2">
      <c r="A52" s="239" t="s">
        <v>301</v>
      </c>
      <c r="B52" s="240"/>
      <c r="C52" s="240"/>
      <c r="D52" s="240"/>
      <c r="E52" s="240"/>
      <c r="F52" s="240"/>
      <c r="G52" s="240"/>
      <c r="H52" s="241"/>
      <c r="I52" s="4">
        <v>45</v>
      </c>
      <c r="J52" s="23">
        <v>21921069</v>
      </c>
      <c r="K52" s="23">
        <v>5273036</v>
      </c>
    </row>
    <row r="53" spans="1:11" x14ac:dyDescent="0.2">
      <c r="A53" s="239" t="s">
        <v>302</v>
      </c>
      <c r="B53" s="240"/>
      <c r="C53" s="240"/>
      <c r="D53" s="240"/>
      <c r="E53" s="240"/>
      <c r="F53" s="240"/>
      <c r="G53" s="240"/>
      <c r="H53" s="241"/>
      <c r="I53" s="4">
        <v>46</v>
      </c>
      <c r="J53" s="23"/>
      <c r="K53" s="23"/>
    </row>
    <row r="54" spans="1:11" x14ac:dyDescent="0.2">
      <c r="A54" s="239" t="s">
        <v>303</v>
      </c>
      <c r="B54" s="240"/>
      <c r="C54" s="240"/>
      <c r="D54" s="240"/>
      <c r="E54" s="240"/>
      <c r="F54" s="240"/>
      <c r="G54" s="240"/>
      <c r="H54" s="241"/>
      <c r="I54" s="4">
        <v>47</v>
      </c>
      <c r="J54" s="23">
        <v>6315</v>
      </c>
      <c r="K54" s="23">
        <v>38614</v>
      </c>
    </row>
    <row r="55" spans="1:11" x14ac:dyDescent="0.2">
      <c r="A55" s="239" t="s">
        <v>304</v>
      </c>
      <c r="B55" s="240"/>
      <c r="C55" s="240"/>
      <c r="D55" s="240"/>
      <c r="E55" s="240"/>
      <c r="F55" s="240"/>
      <c r="G55" s="240"/>
      <c r="H55" s="241"/>
      <c r="I55" s="4">
        <v>48</v>
      </c>
      <c r="J55" s="23">
        <v>47081670</v>
      </c>
      <c r="K55" s="23">
        <v>47169054</v>
      </c>
    </row>
    <row r="56" spans="1:11" ht="12.75" customHeight="1" x14ac:dyDescent="0.2">
      <c r="A56" s="239" t="s">
        <v>367</v>
      </c>
      <c r="B56" s="240"/>
      <c r="C56" s="240"/>
      <c r="D56" s="240"/>
      <c r="E56" s="240"/>
      <c r="F56" s="240"/>
      <c r="G56" s="240"/>
      <c r="H56" s="241"/>
      <c r="I56" s="4">
        <v>49</v>
      </c>
      <c r="J56" s="23">
        <v>1170147</v>
      </c>
      <c r="K56" s="23">
        <v>2685950</v>
      </c>
    </row>
    <row r="57" spans="1:11" x14ac:dyDescent="0.2">
      <c r="A57" s="239" t="s">
        <v>305</v>
      </c>
      <c r="B57" s="240"/>
      <c r="C57" s="240"/>
      <c r="D57" s="240"/>
      <c r="E57" s="240"/>
      <c r="F57" s="240"/>
      <c r="G57" s="240"/>
      <c r="H57" s="241"/>
      <c r="I57" s="4">
        <v>50</v>
      </c>
      <c r="J57" s="88">
        <f>SUM(J58:J64)</f>
        <v>5749727</v>
      </c>
      <c r="K57" s="88">
        <f>SUM(K58:K64)</f>
        <v>20614329</v>
      </c>
    </row>
    <row r="58" spans="1:11" ht="12.75" customHeight="1" x14ac:dyDescent="0.2">
      <c r="A58" s="239" t="s">
        <v>280</v>
      </c>
      <c r="B58" s="240"/>
      <c r="C58" s="240"/>
      <c r="D58" s="240"/>
      <c r="E58" s="240"/>
      <c r="F58" s="240"/>
      <c r="G58" s="240"/>
      <c r="H58" s="241"/>
      <c r="I58" s="4">
        <v>51</v>
      </c>
      <c r="J58" s="23"/>
      <c r="K58" s="23"/>
    </row>
    <row r="59" spans="1:11" ht="12.75" customHeight="1" x14ac:dyDescent="0.2">
      <c r="A59" s="239" t="s">
        <v>366</v>
      </c>
      <c r="B59" s="240"/>
      <c r="C59" s="240"/>
      <c r="D59" s="240"/>
      <c r="E59" s="240"/>
      <c r="F59" s="240"/>
      <c r="G59" s="240"/>
      <c r="H59" s="241"/>
      <c r="I59" s="4">
        <v>52</v>
      </c>
      <c r="J59" s="23"/>
      <c r="K59" s="23"/>
    </row>
    <row r="60" spans="1:11" ht="12.75" customHeight="1" x14ac:dyDescent="0.2">
      <c r="A60" s="239" t="s">
        <v>306</v>
      </c>
      <c r="B60" s="240"/>
      <c r="C60" s="240"/>
      <c r="D60" s="240"/>
      <c r="E60" s="240"/>
      <c r="F60" s="240"/>
      <c r="G60" s="240"/>
      <c r="H60" s="241"/>
      <c r="I60" s="4">
        <v>53</v>
      </c>
      <c r="J60" s="23"/>
      <c r="K60" s="23"/>
    </row>
    <row r="61" spans="1:11" ht="13.15" customHeight="1" x14ac:dyDescent="0.2">
      <c r="A61" s="239" t="s">
        <v>282</v>
      </c>
      <c r="B61" s="240"/>
      <c r="C61" s="240"/>
      <c r="D61" s="240"/>
      <c r="E61" s="240"/>
      <c r="F61" s="240"/>
      <c r="G61" s="240"/>
      <c r="H61" s="241"/>
      <c r="I61" s="4">
        <v>54</v>
      </c>
      <c r="J61" s="23"/>
      <c r="K61" s="23"/>
    </row>
    <row r="62" spans="1:11" ht="13.15" customHeight="1" x14ac:dyDescent="0.2">
      <c r="A62" s="239" t="s">
        <v>283</v>
      </c>
      <c r="B62" s="240"/>
      <c r="C62" s="240"/>
      <c r="D62" s="240"/>
      <c r="E62" s="240"/>
      <c r="F62" s="240"/>
      <c r="G62" s="240"/>
      <c r="H62" s="241"/>
      <c r="I62" s="4">
        <v>55</v>
      </c>
      <c r="J62" s="23"/>
      <c r="K62" s="23"/>
    </row>
    <row r="63" spans="1:11" ht="13.15" customHeight="1" x14ac:dyDescent="0.2">
      <c r="A63" s="239" t="s">
        <v>335</v>
      </c>
      <c r="B63" s="240"/>
      <c r="C63" s="240"/>
      <c r="D63" s="240"/>
      <c r="E63" s="240"/>
      <c r="F63" s="240"/>
      <c r="G63" s="240"/>
      <c r="H63" s="241"/>
      <c r="I63" s="4">
        <v>56</v>
      </c>
      <c r="J63" s="23">
        <v>5749727</v>
      </c>
      <c r="K63" s="23">
        <v>613318</v>
      </c>
    </row>
    <row r="64" spans="1:11" ht="12.75" customHeight="1" x14ac:dyDescent="0.2">
      <c r="A64" s="239" t="s">
        <v>307</v>
      </c>
      <c r="B64" s="240"/>
      <c r="C64" s="240"/>
      <c r="D64" s="240"/>
      <c r="E64" s="240"/>
      <c r="F64" s="240"/>
      <c r="G64" s="240"/>
      <c r="H64" s="241"/>
      <c r="I64" s="4">
        <v>57</v>
      </c>
      <c r="J64" s="23"/>
      <c r="K64" s="23">
        <v>20001011</v>
      </c>
    </row>
    <row r="65" spans="1:11" x14ac:dyDescent="0.2">
      <c r="A65" s="239" t="s">
        <v>388</v>
      </c>
      <c r="B65" s="240"/>
      <c r="C65" s="240"/>
      <c r="D65" s="240"/>
      <c r="E65" s="240"/>
      <c r="F65" s="240"/>
      <c r="G65" s="240"/>
      <c r="H65" s="241"/>
      <c r="I65" s="4">
        <v>58</v>
      </c>
      <c r="J65" s="23">
        <v>26387551</v>
      </c>
      <c r="K65" s="23">
        <v>8590778</v>
      </c>
    </row>
    <row r="66" spans="1:11" ht="12.75" customHeight="1" x14ac:dyDescent="0.2">
      <c r="A66" s="236" t="s">
        <v>368</v>
      </c>
      <c r="B66" s="237"/>
      <c r="C66" s="237"/>
      <c r="D66" s="237"/>
      <c r="E66" s="237"/>
      <c r="F66" s="237"/>
      <c r="G66" s="237"/>
      <c r="H66" s="238"/>
      <c r="I66" s="4">
        <v>59</v>
      </c>
      <c r="J66" s="89">
        <v>21966</v>
      </c>
      <c r="K66" s="89">
        <v>1994452</v>
      </c>
    </row>
    <row r="67" spans="1:11" x14ac:dyDescent="0.2">
      <c r="A67" s="236" t="s">
        <v>308</v>
      </c>
      <c r="B67" s="237"/>
      <c r="C67" s="237"/>
      <c r="D67" s="237"/>
      <c r="E67" s="237"/>
      <c r="F67" s="237"/>
      <c r="G67" s="237"/>
      <c r="H67" s="238"/>
      <c r="I67" s="4">
        <v>60</v>
      </c>
      <c r="J67" s="88">
        <f>J8+J9+J41+J66</f>
        <v>1081457435</v>
      </c>
      <c r="K67" s="88">
        <f>K8+K9+K41+K66</f>
        <v>1093701270</v>
      </c>
    </row>
    <row r="68" spans="1:11" x14ac:dyDescent="0.2">
      <c r="A68" s="252" t="s">
        <v>309</v>
      </c>
      <c r="B68" s="253"/>
      <c r="C68" s="253"/>
      <c r="D68" s="253"/>
      <c r="E68" s="253"/>
      <c r="F68" s="253"/>
      <c r="G68" s="253"/>
      <c r="H68" s="254"/>
      <c r="I68" s="7">
        <v>61</v>
      </c>
      <c r="J68" s="24">
        <v>740969603</v>
      </c>
      <c r="K68" s="24">
        <v>1152615143</v>
      </c>
    </row>
    <row r="69" spans="1:11" x14ac:dyDescent="0.2">
      <c r="A69" s="255" t="s">
        <v>310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7"/>
    </row>
    <row r="70" spans="1:11" x14ac:dyDescent="0.2">
      <c r="A70" s="233" t="s">
        <v>311</v>
      </c>
      <c r="B70" s="234"/>
      <c r="C70" s="234"/>
      <c r="D70" s="234"/>
      <c r="E70" s="234"/>
      <c r="F70" s="234"/>
      <c r="G70" s="234"/>
      <c r="H70" s="235"/>
      <c r="I70" s="6">
        <v>62</v>
      </c>
      <c r="J70" s="87">
        <f>J71+J72+J73+J79+J80+J83+J86</f>
        <v>-195800616</v>
      </c>
      <c r="K70" s="87">
        <f>K71+K72+K73+K79+K80+K83+K86</f>
        <v>-371792151</v>
      </c>
    </row>
    <row r="71" spans="1:11" x14ac:dyDescent="0.2">
      <c r="A71" s="239" t="s">
        <v>312</v>
      </c>
      <c r="B71" s="240"/>
      <c r="C71" s="240"/>
      <c r="D71" s="240"/>
      <c r="E71" s="240"/>
      <c r="F71" s="240"/>
      <c r="G71" s="240"/>
      <c r="H71" s="241"/>
      <c r="I71" s="4">
        <v>63</v>
      </c>
      <c r="J71" s="23">
        <v>42903930</v>
      </c>
      <c r="K71" s="23">
        <v>42903930</v>
      </c>
    </row>
    <row r="72" spans="1:11" x14ac:dyDescent="0.2">
      <c r="A72" s="239" t="s">
        <v>313</v>
      </c>
      <c r="B72" s="240"/>
      <c r="C72" s="240"/>
      <c r="D72" s="240"/>
      <c r="E72" s="240"/>
      <c r="F72" s="240"/>
      <c r="G72" s="240"/>
      <c r="H72" s="241"/>
      <c r="I72" s="4">
        <v>64</v>
      </c>
      <c r="J72" s="23">
        <v>3923969</v>
      </c>
      <c r="K72" s="23">
        <v>3923969</v>
      </c>
    </row>
    <row r="73" spans="1:11" x14ac:dyDescent="0.2">
      <c r="A73" s="239" t="s">
        <v>314</v>
      </c>
      <c r="B73" s="240"/>
      <c r="C73" s="240"/>
      <c r="D73" s="240"/>
      <c r="E73" s="240"/>
      <c r="F73" s="240"/>
      <c r="G73" s="240"/>
      <c r="H73" s="241"/>
      <c r="I73" s="4">
        <v>65</v>
      </c>
      <c r="J73" s="88">
        <f>J74+J75-J76+J77+J78</f>
        <v>-11600</v>
      </c>
      <c r="K73" s="88">
        <f>K74+K75-K76+K77+K78</f>
        <v>-11060</v>
      </c>
    </row>
    <row r="74" spans="1:11" x14ac:dyDescent="0.2">
      <c r="A74" s="239" t="s">
        <v>315</v>
      </c>
      <c r="B74" s="240"/>
      <c r="C74" s="240"/>
      <c r="D74" s="240"/>
      <c r="E74" s="240"/>
      <c r="F74" s="240"/>
      <c r="G74" s="240"/>
      <c r="H74" s="241"/>
      <c r="I74" s="4">
        <v>66</v>
      </c>
      <c r="J74" s="23"/>
      <c r="K74" s="23"/>
    </row>
    <row r="75" spans="1:11" x14ac:dyDescent="0.2">
      <c r="A75" s="239" t="s">
        <v>316</v>
      </c>
      <c r="B75" s="240"/>
      <c r="C75" s="240"/>
      <c r="D75" s="240"/>
      <c r="E75" s="240"/>
      <c r="F75" s="240"/>
      <c r="G75" s="240"/>
      <c r="H75" s="241"/>
      <c r="I75" s="4">
        <v>67</v>
      </c>
      <c r="J75" s="23"/>
      <c r="K75" s="23"/>
    </row>
    <row r="76" spans="1:11" x14ac:dyDescent="0.2">
      <c r="A76" s="239" t="s">
        <v>317</v>
      </c>
      <c r="B76" s="240"/>
      <c r="C76" s="240"/>
      <c r="D76" s="240"/>
      <c r="E76" s="240"/>
      <c r="F76" s="240"/>
      <c r="G76" s="240"/>
      <c r="H76" s="241"/>
      <c r="I76" s="4">
        <v>68</v>
      </c>
      <c r="J76" s="23">
        <v>11600</v>
      </c>
      <c r="K76" s="23">
        <v>11060</v>
      </c>
    </row>
    <row r="77" spans="1:11" x14ac:dyDescent="0.2">
      <c r="A77" s="239" t="s">
        <v>318</v>
      </c>
      <c r="B77" s="240"/>
      <c r="C77" s="240"/>
      <c r="D77" s="240"/>
      <c r="E77" s="240"/>
      <c r="F77" s="240"/>
      <c r="G77" s="240"/>
      <c r="H77" s="241"/>
      <c r="I77" s="4">
        <v>69</v>
      </c>
      <c r="J77" s="23"/>
      <c r="K77" s="23"/>
    </row>
    <row r="78" spans="1:11" x14ac:dyDescent="0.2">
      <c r="A78" s="239" t="s">
        <v>319</v>
      </c>
      <c r="B78" s="240"/>
      <c r="C78" s="240"/>
      <c r="D78" s="240"/>
      <c r="E78" s="240"/>
      <c r="F78" s="240"/>
      <c r="G78" s="240"/>
      <c r="H78" s="241"/>
      <c r="I78" s="4">
        <v>70</v>
      </c>
      <c r="J78" s="23"/>
      <c r="K78" s="23"/>
    </row>
    <row r="79" spans="1:11" x14ac:dyDescent="0.2">
      <c r="A79" s="239" t="s">
        <v>320</v>
      </c>
      <c r="B79" s="240"/>
      <c r="C79" s="240"/>
      <c r="D79" s="240"/>
      <c r="E79" s="240"/>
      <c r="F79" s="240"/>
      <c r="G79" s="240"/>
      <c r="H79" s="241"/>
      <c r="I79" s="4">
        <v>71</v>
      </c>
      <c r="J79" s="23"/>
      <c r="K79" s="23"/>
    </row>
    <row r="80" spans="1:11" x14ac:dyDescent="0.2">
      <c r="A80" s="239" t="s">
        <v>321</v>
      </c>
      <c r="B80" s="240"/>
      <c r="C80" s="240"/>
      <c r="D80" s="240"/>
      <c r="E80" s="240"/>
      <c r="F80" s="240"/>
      <c r="G80" s="240"/>
      <c r="H80" s="241"/>
      <c r="I80" s="4">
        <v>72</v>
      </c>
      <c r="J80" s="88">
        <f>J81-J82</f>
        <v>0</v>
      </c>
      <c r="K80" s="88">
        <f>K81-K82</f>
        <v>-242616915</v>
      </c>
    </row>
    <row r="81" spans="1:11" x14ac:dyDescent="0.2">
      <c r="A81" s="258" t="s">
        <v>322</v>
      </c>
      <c r="B81" s="259"/>
      <c r="C81" s="259"/>
      <c r="D81" s="259"/>
      <c r="E81" s="259"/>
      <c r="F81" s="259"/>
      <c r="G81" s="259"/>
      <c r="H81" s="260"/>
      <c r="I81" s="4">
        <v>73</v>
      </c>
      <c r="J81" s="23"/>
      <c r="K81" s="23"/>
    </row>
    <row r="82" spans="1:11" x14ac:dyDescent="0.2">
      <c r="A82" s="258" t="s">
        <v>323</v>
      </c>
      <c r="B82" s="259"/>
      <c r="C82" s="259"/>
      <c r="D82" s="259"/>
      <c r="E82" s="259"/>
      <c r="F82" s="259"/>
      <c r="G82" s="259"/>
      <c r="H82" s="260"/>
      <c r="I82" s="4">
        <v>74</v>
      </c>
      <c r="J82" s="23"/>
      <c r="K82" s="23">
        <v>242616915</v>
      </c>
    </row>
    <row r="83" spans="1:11" x14ac:dyDescent="0.2">
      <c r="A83" s="239" t="s">
        <v>324</v>
      </c>
      <c r="B83" s="240"/>
      <c r="C83" s="240"/>
      <c r="D83" s="240"/>
      <c r="E83" s="240"/>
      <c r="F83" s="240"/>
      <c r="G83" s="240"/>
      <c r="H83" s="241"/>
      <c r="I83" s="4">
        <v>75</v>
      </c>
      <c r="J83" s="88">
        <f>J84-J85</f>
        <v>-242616915</v>
      </c>
      <c r="K83" s="88">
        <f>K84-K85</f>
        <v>-175992075</v>
      </c>
    </row>
    <row r="84" spans="1:11" x14ac:dyDescent="0.2">
      <c r="A84" s="258" t="s">
        <v>325</v>
      </c>
      <c r="B84" s="259"/>
      <c r="C84" s="259"/>
      <c r="D84" s="259"/>
      <c r="E84" s="259"/>
      <c r="F84" s="259"/>
      <c r="G84" s="259"/>
      <c r="H84" s="260"/>
      <c r="I84" s="4">
        <v>76</v>
      </c>
      <c r="J84" s="23"/>
      <c r="K84" s="23"/>
    </row>
    <row r="85" spans="1:11" x14ac:dyDescent="0.2">
      <c r="A85" s="258" t="s">
        <v>326</v>
      </c>
      <c r="B85" s="259"/>
      <c r="C85" s="259"/>
      <c r="D85" s="259"/>
      <c r="E85" s="259"/>
      <c r="F85" s="259"/>
      <c r="G85" s="259"/>
      <c r="H85" s="260"/>
      <c r="I85" s="4">
        <v>77</v>
      </c>
      <c r="J85" s="23">
        <v>242616915</v>
      </c>
      <c r="K85" s="23">
        <v>175992075</v>
      </c>
    </row>
    <row r="86" spans="1:11" x14ac:dyDescent="0.2">
      <c r="A86" s="239" t="s">
        <v>327</v>
      </c>
      <c r="B86" s="240"/>
      <c r="C86" s="240"/>
      <c r="D86" s="240"/>
      <c r="E86" s="240"/>
      <c r="F86" s="240"/>
      <c r="G86" s="240"/>
      <c r="H86" s="241"/>
      <c r="I86" s="4">
        <v>78</v>
      </c>
      <c r="J86" s="23"/>
      <c r="K86" s="23"/>
    </row>
    <row r="87" spans="1:11" x14ac:dyDescent="0.2">
      <c r="A87" s="236" t="s">
        <v>328</v>
      </c>
      <c r="B87" s="237"/>
      <c r="C87" s="237"/>
      <c r="D87" s="237"/>
      <c r="E87" s="237"/>
      <c r="F87" s="237"/>
      <c r="G87" s="237"/>
      <c r="H87" s="238"/>
      <c r="I87" s="4">
        <v>79</v>
      </c>
      <c r="J87" s="88">
        <f>SUM(J88:J90)</f>
        <v>19758253</v>
      </c>
      <c r="K87" s="88">
        <f>SUM(K88:K90)</f>
        <v>18384253</v>
      </c>
    </row>
    <row r="88" spans="1:11" x14ac:dyDescent="0.2">
      <c r="A88" s="239" t="s">
        <v>329</v>
      </c>
      <c r="B88" s="240"/>
      <c r="C88" s="240"/>
      <c r="D88" s="240"/>
      <c r="E88" s="240"/>
      <c r="F88" s="240"/>
      <c r="G88" s="240"/>
      <c r="H88" s="241"/>
      <c r="I88" s="4">
        <v>80</v>
      </c>
      <c r="J88" s="23">
        <v>11723528</v>
      </c>
      <c r="K88" s="23">
        <v>10499528</v>
      </c>
    </row>
    <row r="89" spans="1:11" x14ac:dyDescent="0.2">
      <c r="A89" s="239" t="s">
        <v>330</v>
      </c>
      <c r="B89" s="240"/>
      <c r="C89" s="240"/>
      <c r="D89" s="240"/>
      <c r="E89" s="240"/>
      <c r="F89" s="240"/>
      <c r="G89" s="240"/>
      <c r="H89" s="241"/>
      <c r="I89" s="4">
        <v>81</v>
      </c>
      <c r="J89" s="23"/>
      <c r="K89" s="23"/>
    </row>
    <row r="90" spans="1:11" x14ac:dyDescent="0.2">
      <c r="A90" s="239" t="s">
        <v>331</v>
      </c>
      <c r="B90" s="240"/>
      <c r="C90" s="240"/>
      <c r="D90" s="240"/>
      <c r="E90" s="240"/>
      <c r="F90" s="240"/>
      <c r="G90" s="240"/>
      <c r="H90" s="241"/>
      <c r="I90" s="4">
        <v>82</v>
      </c>
      <c r="J90" s="23">
        <v>8034725</v>
      </c>
      <c r="K90" s="23">
        <v>7884725</v>
      </c>
    </row>
    <row r="91" spans="1:11" x14ac:dyDescent="0.2">
      <c r="A91" s="236" t="s">
        <v>332</v>
      </c>
      <c r="B91" s="237"/>
      <c r="C91" s="237"/>
      <c r="D91" s="237"/>
      <c r="E91" s="237"/>
      <c r="F91" s="237"/>
      <c r="G91" s="237"/>
      <c r="H91" s="238"/>
      <c r="I91" s="4">
        <v>83</v>
      </c>
      <c r="J91" s="88">
        <f>SUM(J92:J100)</f>
        <v>506249229</v>
      </c>
      <c r="K91" s="88">
        <f>SUM(K92:K100)</f>
        <v>498154189</v>
      </c>
    </row>
    <row r="92" spans="1:11" x14ac:dyDescent="0.2">
      <c r="A92" s="239" t="s">
        <v>333</v>
      </c>
      <c r="B92" s="240"/>
      <c r="C92" s="240"/>
      <c r="D92" s="240"/>
      <c r="E92" s="240"/>
      <c r="F92" s="240"/>
      <c r="G92" s="240"/>
      <c r="H92" s="241"/>
      <c r="I92" s="4">
        <v>84</v>
      </c>
      <c r="J92" s="23"/>
      <c r="K92" s="23"/>
    </row>
    <row r="93" spans="1:11" x14ac:dyDescent="0.2">
      <c r="A93" s="239" t="s">
        <v>334</v>
      </c>
      <c r="B93" s="240"/>
      <c r="C93" s="240"/>
      <c r="D93" s="240"/>
      <c r="E93" s="240"/>
      <c r="F93" s="240"/>
      <c r="G93" s="240"/>
      <c r="H93" s="241"/>
      <c r="I93" s="4">
        <v>85</v>
      </c>
      <c r="J93" s="23">
        <v>1455436</v>
      </c>
      <c r="K93" s="23">
        <f>451455436-98533333</f>
        <v>352922103</v>
      </c>
    </row>
    <row r="94" spans="1:11" x14ac:dyDescent="0.2">
      <c r="A94" s="239" t="s">
        <v>336</v>
      </c>
      <c r="B94" s="240"/>
      <c r="C94" s="240"/>
      <c r="D94" s="240"/>
      <c r="E94" s="240"/>
      <c r="F94" s="240"/>
      <c r="G94" s="240"/>
      <c r="H94" s="241"/>
      <c r="I94" s="4">
        <v>86</v>
      </c>
      <c r="J94" s="23">
        <v>504793793</v>
      </c>
      <c r="K94" s="23">
        <v>145232086</v>
      </c>
    </row>
    <row r="95" spans="1:11" x14ac:dyDescent="0.2">
      <c r="A95" s="239" t="s">
        <v>337</v>
      </c>
      <c r="B95" s="240"/>
      <c r="C95" s="240"/>
      <c r="D95" s="240"/>
      <c r="E95" s="240"/>
      <c r="F95" s="240"/>
      <c r="G95" s="240"/>
      <c r="H95" s="241"/>
      <c r="I95" s="4">
        <v>87</v>
      </c>
      <c r="J95" s="23"/>
      <c r="K95" s="23"/>
    </row>
    <row r="96" spans="1:11" x14ac:dyDescent="0.2">
      <c r="A96" s="239" t="s">
        <v>338</v>
      </c>
      <c r="B96" s="240"/>
      <c r="C96" s="240"/>
      <c r="D96" s="240"/>
      <c r="E96" s="240"/>
      <c r="F96" s="240"/>
      <c r="G96" s="240"/>
      <c r="H96" s="241"/>
      <c r="I96" s="4">
        <v>88</v>
      </c>
      <c r="J96" s="23"/>
      <c r="K96" s="23"/>
    </row>
    <row r="97" spans="1:11" x14ac:dyDescent="0.2">
      <c r="A97" s="239" t="s">
        <v>339</v>
      </c>
      <c r="B97" s="240"/>
      <c r="C97" s="240"/>
      <c r="D97" s="240"/>
      <c r="E97" s="240"/>
      <c r="F97" s="240"/>
      <c r="G97" s="240"/>
      <c r="H97" s="241"/>
      <c r="I97" s="4">
        <v>89</v>
      </c>
      <c r="J97" s="23"/>
      <c r="K97" s="23"/>
    </row>
    <row r="98" spans="1:11" x14ac:dyDescent="0.2">
      <c r="A98" s="239" t="s">
        <v>340</v>
      </c>
      <c r="B98" s="240"/>
      <c r="C98" s="240"/>
      <c r="D98" s="240"/>
      <c r="E98" s="240"/>
      <c r="F98" s="240"/>
      <c r="G98" s="240"/>
      <c r="H98" s="241"/>
      <c r="I98" s="4">
        <v>90</v>
      </c>
      <c r="J98" s="23"/>
      <c r="K98" s="23"/>
    </row>
    <row r="99" spans="1:11" x14ac:dyDescent="0.2">
      <c r="A99" s="239" t="s">
        <v>341</v>
      </c>
      <c r="B99" s="240"/>
      <c r="C99" s="240"/>
      <c r="D99" s="240"/>
      <c r="E99" s="240"/>
      <c r="F99" s="240"/>
      <c r="G99" s="240"/>
      <c r="H99" s="241"/>
      <c r="I99" s="4">
        <v>91</v>
      </c>
      <c r="J99" s="23"/>
      <c r="K99" s="23"/>
    </row>
    <row r="100" spans="1:11" x14ac:dyDescent="0.2">
      <c r="A100" s="239" t="s">
        <v>342</v>
      </c>
      <c r="B100" s="240"/>
      <c r="C100" s="240"/>
      <c r="D100" s="240"/>
      <c r="E100" s="240"/>
      <c r="F100" s="240"/>
      <c r="G100" s="240"/>
      <c r="H100" s="241"/>
      <c r="I100" s="4">
        <v>92</v>
      </c>
      <c r="J100" s="23"/>
      <c r="K100" s="23"/>
    </row>
    <row r="101" spans="1:11" x14ac:dyDescent="0.2">
      <c r="A101" s="236" t="s">
        <v>343</v>
      </c>
      <c r="B101" s="237"/>
      <c r="C101" s="237"/>
      <c r="D101" s="237"/>
      <c r="E101" s="237"/>
      <c r="F101" s="237"/>
      <c r="G101" s="237"/>
      <c r="H101" s="238"/>
      <c r="I101" s="4">
        <v>93</v>
      </c>
      <c r="J101" s="88">
        <f>SUM(J102:J113)</f>
        <v>683665344</v>
      </c>
      <c r="K101" s="88">
        <f>SUM(K102:K113)</f>
        <v>834468803</v>
      </c>
    </row>
    <row r="102" spans="1:11" ht="13.15" customHeight="1" x14ac:dyDescent="0.2">
      <c r="A102" s="239" t="s">
        <v>333</v>
      </c>
      <c r="B102" s="240"/>
      <c r="C102" s="240"/>
      <c r="D102" s="240"/>
      <c r="E102" s="240"/>
      <c r="F102" s="240"/>
      <c r="G102" s="240"/>
      <c r="H102" s="241"/>
      <c r="I102" s="4">
        <v>94</v>
      </c>
      <c r="J102" s="23">
        <v>10046595</v>
      </c>
      <c r="K102" s="23">
        <v>8816697</v>
      </c>
    </row>
    <row r="103" spans="1:11" ht="13.15" customHeight="1" x14ac:dyDescent="0.2">
      <c r="A103" s="239" t="s">
        <v>334</v>
      </c>
      <c r="B103" s="240"/>
      <c r="C103" s="240"/>
      <c r="D103" s="240"/>
      <c r="E103" s="240"/>
      <c r="F103" s="240"/>
      <c r="G103" s="240"/>
      <c r="H103" s="241"/>
      <c r="I103" s="4">
        <v>95</v>
      </c>
      <c r="J103" s="23">
        <v>182030213</v>
      </c>
      <c r="K103" s="23">
        <f>143790944+98533333</f>
        <v>242324277</v>
      </c>
    </row>
    <row r="104" spans="1:11" ht="13.15" customHeight="1" x14ac:dyDescent="0.2">
      <c r="A104" s="239" t="s">
        <v>336</v>
      </c>
      <c r="B104" s="240"/>
      <c r="C104" s="240"/>
      <c r="D104" s="240"/>
      <c r="E104" s="240"/>
      <c r="F104" s="240"/>
      <c r="G104" s="240"/>
      <c r="H104" s="241"/>
      <c r="I104" s="4">
        <v>96</v>
      </c>
      <c r="J104" s="23">
        <v>126181973</v>
      </c>
      <c r="K104" s="23">
        <v>10000000</v>
      </c>
    </row>
    <row r="105" spans="1:11" ht="13.15" customHeight="1" x14ac:dyDescent="0.2">
      <c r="A105" s="239" t="s">
        <v>337</v>
      </c>
      <c r="B105" s="240"/>
      <c r="C105" s="240"/>
      <c r="D105" s="240"/>
      <c r="E105" s="240"/>
      <c r="F105" s="240"/>
      <c r="G105" s="240"/>
      <c r="H105" s="241"/>
      <c r="I105" s="4">
        <v>97</v>
      </c>
      <c r="J105" s="23">
        <v>78254196</v>
      </c>
      <c r="K105" s="23">
        <v>82675829</v>
      </c>
    </row>
    <row r="106" spans="1:11" ht="13.15" customHeight="1" x14ac:dyDescent="0.2">
      <c r="A106" s="239" t="s">
        <v>338</v>
      </c>
      <c r="B106" s="240"/>
      <c r="C106" s="240"/>
      <c r="D106" s="240"/>
      <c r="E106" s="240"/>
      <c r="F106" s="240"/>
      <c r="G106" s="240"/>
      <c r="H106" s="241"/>
      <c r="I106" s="4">
        <v>98</v>
      </c>
      <c r="J106" s="23">
        <v>263389849</v>
      </c>
      <c r="K106" s="23">
        <v>467471357</v>
      </c>
    </row>
    <row r="107" spans="1:11" ht="13.15" customHeight="1" x14ac:dyDescent="0.2">
      <c r="A107" s="239" t="s">
        <v>339</v>
      </c>
      <c r="B107" s="240"/>
      <c r="C107" s="240"/>
      <c r="D107" s="240"/>
      <c r="E107" s="240"/>
      <c r="F107" s="240"/>
      <c r="G107" s="240"/>
      <c r="H107" s="241"/>
      <c r="I107" s="4">
        <v>99</v>
      </c>
      <c r="J107" s="23"/>
      <c r="K107" s="23"/>
    </row>
    <row r="108" spans="1:11" ht="13.15" customHeight="1" x14ac:dyDescent="0.2">
      <c r="A108" s="239" t="s">
        <v>340</v>
      </c>
      <c r="B108" s="240"/>
      <c r="C108" s="240"/>
      <c r="D108" s="240"/>
      <c r="E108" s="240"/>
      <c r="F108" s="240"/>
      <c r="G108" s="240"/>
      <c r="H108" s="241"/>
      <c r="I108" s="4">
        <v>100</v>
      </c>
      <c r="J108" s="23"/>
      <c r="K108" s="23"/>
    </row>
    <row r="109" spans="1:11" x14ac:dyDescent="0.2">
      <c r="A109" s="239" t="s">
        <v>344</v>
      </c>
      <c r="B109" s="240"/>
      <c r="C109" s="240"/>
      <c r="D109" s="240"/>
      <c r="E109" s="240"/>
      <c r="F109" s="240"/>
      <c r="G109" s="240"/>
      <c r="H109" s="241"/>
      <c r="I109" s="4">
        <v>101</v>
      </c>
      <c r="J109" s="23">
        <v>10546374</v>
      </c>
      <c r="K109" s="23">
        <v>10256209</v>
      </c>
    </row>
    <row r="110" spans="1:11" x14ac:dyDescent="0.2">
      <c r="A110" s="239" t="s">
        <v>345</v>
      </c>
      <c r="B110" s="240"/>
      <c r="C110" s="240"/>
      <c r="D110" s="240"/>
      <c r="E110" s="240"/>
      <c r="F110" s="240"/>
      <c r="G110" s="240"/>
      <c r="H110" s="241"/>
      <c r="I110" s="4">
        <v>102</v>
      </c>
      <c r="J110" s="23">
        <v>7542590</v>
      </c>
      <c r="K110" s="23">
        <v>11328105</v>
      </c>
    </row>
    <row r="111" spans="1:11" x14ac:dyDescent="0.2">
      <c r="A111" s="239" t="s">
        <v>346</v>
      </c>
      <c r="B111" s="240"/>
      <c r="C111" s="240"/>
      <c r="D111" s="240"/>
      <c r="E111" s="240"/>
      <c r="F111" s="240"/>
      <c r="G111" s="240"/>
      <c r="H111" s="241"/>
      <c r="I111" s="4">
        <v>103</v>
      </c>
      <c r="J111" s="23"/>
      <c r="K111" s="23"/>
    </row>
    <row r="112" spans="1:11" x14ac:dyDescent="0.2">
      <c r="A112" s="239" t="s">
        <v>347</v>
      </c>
      <c r="B112" s="240"/>
      <c r="C112" s="240"/>
      <c r="D112" s="240"/>
      <c r="E112" s="240"/>
      <c r="F112" s="240"/>
      <c r="G112" s="240"/>
      <c r="H112" s="241"/>
      <c r="I112" s="4">
        <v>104</v>
      </c>
      <c r="J112" s="23"/>
      <c r="K112" s="23"/>
    </row>
    <row r="113" spans="1:11" x14ac:dyDescent="0.2">
      <c r="A113" s="239" t="s">
        <v>348</v>
      </c>
      <c r="B113" s="240"/>
      <c r="C113" s="240"/>
      <c r="D113" s="240"/>
      <c r="E113" s="240"/>
      <c r="F113" s="240"/>
      <c r="G113" s="240"/>
      <c r="H113" s="241"/>
      <c r="I113" s="4">
        <v>105</v>
      </c>
      <c r="J113" s="23">
        <v>5673554</v>
      </c>
      <c r="K113" s="23">
        <v>1596329</v>
      </c>
    </row>
    <row r="114" spans="1:11" x14ac:dyDescent="0.2">
      <c r="A114" s="236" t="s">
        <v>349</v>
      </c>
      <c r="B114" s="237"/>
      <c r="C114" s="237"/>
      <c r="D114" s="237"/>
      <c r="E114" s="237"/>
      <c r="F114" s="237"/>
      <c r="G114" s="237"/>
      <c r="H114" s="238"/>
      <c r="I114" s="4">
        <v>106</v>
      </c>
      <c r="J114" s="89">
        <v>67585225</v>
      </c>
      <c r="K114" s="89">
        <v>114486176</v>
      </c>
    </row>
    <row r="115" spans="1:11" x14ac:dyDescent="0.2">
      <c r="A115" s="236" t="s">
        <v>350</v>
      </c>
      <c r="B115" s="237"/>
      <c r="C115" s="237"/>
      <c r="D115" s="237"/>
      <c r="E115" s="237"/>
      <c r="F115" s="237"/>
      <c r="G115" s="237"/>
      <c r="H115" s="238"/>
      <c r="I115" s="4">
        <v>107</v>
      </c>
      <c r="J115" s="88">
        <f>J70+J87+J91+J101+J114</f>
        <v>1081457435</v>
      </c>
      <c r="K115" s="88">
        <f>K70+K87+K91+K101+K114</f>
        <v>1093701270</v>
      </c>
    </row>
    <row r="116" spans="1:11" x14ac:dyDescent="0.2">
      <c r="A116" s="266" t="s">
        <v>351</v>
      </c>
      <c r="B116" s="267"/>
      <c r="C116" s="267"/>
      <c r="D116" s="267"/>
      <c r="E116" s="267"/>
      <c r="F116" s="267"/>
      <c r="G116" s="267"/>
      <c r="H116" s="268"/>
      <c r="I116" s="5">
        <v>108</v>
      </c>
      <c r="J116" s="24">
        <f>J68</f>
        <v>740969603</v>
      </c>
      <c r="K116" s="24">
        <f>K68</f>
        <v>1152615143</v>
      </c>
    </row>
    <row r="117" spans="1:11" x14ac:dyDescent="0.2">
      <c r="A117" s="255" t="s">
        <v>352</v>
      </c>
      <c r="B117" s="269"/>
      <c r="C117" s="269"/>
      <c r="D117" s="269"/>
      <c r="E117" s="269"/>
      <c r="F117" s="269"/>
      <c r="G117" s="269"/>
      <c r="H117" s="269"/>
      <c r="I117" s="270"/>
      <c r="J117" s="270"/>
      <c r="K117" s="271"/>
    </row>
    <row r="118" spans="1:11" x14ac:dyDescent="0.2">
      <c r="A118" s="233" t="s">
        <v>353</v>
      </c>
      <c r="B118" s="234"/>
      <c r="C118" s="234"/>
      <c r="D118" s="234"/>
      <c r="E118" s="234"/>
      <c r="F118" s="234"/>
      <c r="G118" s="234"/>
      <c r="H118" s="234"/>
      <c r="I118" s="272"/>
      <c r="J118" s="272"/>
      <c r="K118" s="273"/>
    </row>
    <row r="119" spans="1:11" x14ac:dyDescent="0.2">
      <c r="A119" s="239" t="s">
        <v>242</v>
      </c>
      <c r="B119" s="240"/>
      <c r="C119" s="240"/>
      <c r="D119" s="240"/>
      <c r="E119" s="240"/>
      <c r="F119" s="240"/>
      <c r="G119" s="240"/>
      <c r="H119" s="241"/>
      <c r="I119" s="4">
        <v>109</v>
      </c>
      <c r="J119" s="23"/>
      <c r="K119" s="23"/>
    </row>
    <row r="120" spans="1:11" x14ac:dyDescent="0.2">
      <c r="A120" s="261" t="s">
        <v>243</v>
      </c>
      <c r="B120" s="262"/>
      <c r="C120" s="262"/>
      <c r="D120" s="262"/>
      <c r="E120" s="262"/>
      <c r="F120" s="262"/>
      <c r="G120" s="262"/>
      <c r="H120" s="263"/>
      <c r="I120" s="7">
        <v>110</v>
      </c>
      <c r="J120" s="24"/>
      <c r="K120" s="24"/>
    </row>
    <row r="121" spans="1:11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">
      <c r="A122" s="264" t="s">
        <v>354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</row>
    <row r="123" spans="1:11" x14ac:dyDescent="0.2">
      <c r="A123" s="264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3" sqref="A3:M3"/>
    </sheetView>
  </sheetViews>
  <sheetFormatPr defaultRowHeight="12.75" x14ac:dyDescent="0.2"/>
  <cols>
    <col min="7" max="7" width="8" customWidth="1"/>
    <col min="8" max="8" width="5.28515625" customWidth="1"/>
    <col min="9" max="9" width="6" customWidth="1"/>
    <col min="10" max="10" width="11.140625" customWidth="1"/>
    <col min="11" max="11" width="10.28515625" customWidth="1"/>
    <col min="12" max="12" width="11.7109375" customWidth="1"/>
    <col min="13" max="13" width="10.28515625" customWidth="1"/>
  </cols>
  <sheetData>
    <row r="1" spans="1:13" ht="21" customHeight="1" x14ac:dyDescent="0.2">
      <c r="A1" s="226" t="s">
        <v>200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78"/>
      <c r="M1" s="228"/>
    </row>
    <row r="2" spans="1:13" x14ac:dyDescent="0.2">
      <c r="A2" s="230" t="s">
        <v>402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79"/>
      <c r="M2" s="229"/>
    </row>
    <row r="3" spans="1:13" ht="19.149999999999999" customHeight="1" x14ac:dyDescent="0.2">
      <c r="A3" s="242" t="s">
        <v>382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</row>
    <row r="4" spans="1:13" ht="26.45" customHeight="1" x14ac:dyDescent="0.2">
      <c r="A4" s="277" t="s">
        <v>261</v>
      </c>
      <c r="B4" s="277"/>
      <c r="C4" s="277"/>
      <c r="D4" s="277"/>
      <c r="E4" s="277"/>
      <c r="F4" s="277"/>
      <c r="G4" s="277"/>
      <c r="H4" s="277"/>
      <c r="I4" s="144" t="s">
        <v>257</v>
      </c>
      <c r="J4" s="274" t="s">
        <v>143</v>
      </c>
      <c r="K4" s="275"/>
      <c r="L4" s="274" t="s">
        <v>260</v>
      </c>
      <c r="M4" s="276"/>
    </row>
    <row r="5" spans="1:13" ht="19.149999999999999" customHeight="1" x14ac:dyDescent="0.2">
      <c r="A5" s="279"/>
      <c r="B5" s="280"/>
      <c r="C5" s="280"/>
      <c r="D5" s="280"/>
      <c r="E5" s="280"/>
      <c r="F5" s="280"/>
      <c r="G5" s="280"/>
      <c r="H5" s="280"/>
      <c r="I5" s="159"/>
      <c r="J5" s="145" t="s">
        <v>370</v>
      </c>
      <c r="K5" s="146" t="s">
        <v>356</v>
      </c>
      <c r="L5" s="145" t="s">
        <v>370</v>
      </c>
      <c r="M5" s="146" t="s">
        <v>356</v>
      </c>
    </row>
    <row r="6" spans="1:13" x14ac:dyDescent="0.2">
      <c r="A6" s="278">
        <v>1</v>
      </c>
      <c r="B6" s="278"/>
      <c r="C6" s="278"/>
      <c r="D6" s="278"/>
      <c r="E6" s="278"/>
      <c r="F6" s="278"/>
      <c r="G6" s="278"/>
      <c r="H6" s="278"/>
      <c r="I6" s="148">
        <v>2</v>
      </c>
      <c r="J6" s="148">
        <v>3</v>
      </c>
      <c r="K6" s="147">
        <v>4</v>
      </c>
      <c r="L6" s="147">
        <v>5</v>
      </c>
      <c r="M6" s="147">
        <v>6</v>
      </c>
    </row>
    <row r="7" spans="1:13" x14ac:dyDescent="0.2">
      <c r="A7" s="233" t="s">
        <v>201</v>
      </c>
      <c r="B7" s="234"/>
      <c r="C7" s="234"/>
      <c r="D7" s="234"/>
      <c r="E7" s="234"/>
      <c r="F7" s="234"/>
      <c r="G7" s="234"/>
      <c r="H7" s="235"/>
      <c r="I7" s="6">
        <v>111</v>
      </c>
      <c r="J7" s="87">
        <f>SUM(J8:J9)</f>
        <v>952639199</v>
      </c>
      <c r="K7" s="87">
        <f>SUM(K8:K9)</f>
        <v>363846611</v>
      </c>
      <c r="L7" s="87">
        <f>SUM(L8:L9)</f>
        <v>907660390</v>
      </c>
      <c r="M7" s="87">
        <f>SUM(M8:M9)</f>
        <v>452377724</v>
      </c>
    </row>
    <row r="8" spans="1:13" x14ac:dyDescent="0.2">
      <c r="A8" s="236" t="s">
        <v>202</v>
      </c>
      <c r="B8" s="237"/>
      <c r="C8" s="237"/>
      <c r="D8" s="237"/>
      <c r="E8" s="237"/>
      <c r="F8" s="237"/>
      <c r="G8" s="237"/>
      <c r="H8" s="238"/>
      <c r="I8" s="4">
        <v>112</v>
      </c>
      <c r="J8" s="23">
        <v>928682957</v>
      </c>
      <c r="K8" s="23">
        <v>352394833</v>
      </c>
      <c r="L8" s="23">
        <f>14988112+872299747</f>
        <v>887287859</v>
      </c>
      <c r="M8" s="23">
        <v>439419471</v>
      </c>
    </row>
    <row r="9" spans="1:13" x14ac:dyDescent="0.2">
      <c r="A9" s="236" t="s">
        <v>203</v>
      </c>
      <c r="B9" s="237"/>
      <c r="C9" s="237"/>
      <c r="D9" s="237"/>
      <c r="E9" s="237"/>
      <c r="F9" s="237"/>
      <c r="G9" s="237"/>
      <c r="H9" s="238"/>
      <c r="I9" s="4">
        <v>113</v>
      </c>
      <c r="J9" s="23">
        <v>23956242</v>
      </c>
      <c r="K9" s="23">
        <v>11451778</v>
      </c>
      <c r="L9" s="23">
        <f>4901518+15471013</f>
        <v>20372531</v>
      </c>
      <c r="M9" s="23">
        <v>12958253</v>
      </c>
    </row>
    <row r="10" spans="1:13" x14ac:dyDescent="0.2">
      <c r="A10" s="236" t="s">
        <v>204</v>
      </c>
      <c r="B10" s="237"/>
      <c r="C10" s="237"/>
      <c r="D10" s="237"/>
      <c r="E10" s="237"/>
      <c r="F10" s="237"/>
      <c r="G10" s="237"/>
      <c r="H10" s="238"/>
      <c r="I10" s="4">
        <v>114</v>
      </c>
      <c r="J10" s="88">
        <f>J11+J12+J16+J20+J21+J22+J25+J26</f>
        <v>1004200285</v>
      </c>
      <c r="K10" s="88">
        <f>K11+K12+K16+K20+K21+K22+K25+K26</f>
        <v>408254113</v>
      </c>
      <c r="L10" s="88">
        <f>L11+L12+L16+L20+L21+L22+L25+L26</f>
        <v>1016381671</v>
      </c>
      <c r="M10" s="88">
        <f>M11+M12+M16+M20+M21+M22+M25+M26</f>
        <v>525238600</v>
      </c>
    </row>
    <row r="11" spans="1:13" x14ac:dyDescent="0.2">
      <c r="A11" s="236" t="s">
        <v>205</v>
      </c>
      <c r="B11" s="237"/>
      <c r="C11" s="237"/>
      <c r="D11" s="237"/>
      <c r="E11" s="237"/>
      <c r="F11" s="237"/>
      <c r="G11" s="237"/>
      <c r="H11" s="238"/>
      <c r="I11" s="4">
        <v>115</v>
      </c>
      <c r="J11" s="23">
        <v>4668720</v>
      </c>
      <c r="K11" s="23">
        <v>-43273575</v>
      </c>
      <c r="L11" s="23">
        <v>-29881010</v>
      </c>
      <c r="M11" s="23">
        <v>16686793</v>
      </c>
    </row>
    <row r="12" spans="1:13" x14ac:dyDescent="0.2">
      <c r="A12" s="236" t="s">
        <v>206</v>
      </c>
      <c r="B12" s="237"/>
      <c r="C12" s="237"/>
      <c r="D12" s="237"/>
      <c r="E12" s="237"/>
      <c r="F12" s="237"/>
      <c r="G12" s="237"/>
      <c r="H12" s="238"/>
      <c r="I12" s="4">
        <v>116</v>
      </c>
      <c r="J12" s="88">
        <f>SUM(J13:J15)</f>
        <v>822588285</v>
      </c>
      <c r="K12" s="88">
        <f>SUM(K13:K15)</f>
        <v>364673280</v>
      </c>
      <c r="L12" s="88">
        <f>SUM(L13:L15)</f>
        <v>869388328</v>
      </c>
      <c r="M12" s="88">
        <f>SUM(M13:M15)</f>
        <v>418523894</v>
      </c>
    </row>
    <row r="13" spans="1:13" x14ac:dyDescent="0.2">
      <c r="A13" s="239" t="s">
        <v>207</v>
      </c>
      <c r="B13" s="240"/>
      <c r="C13" s="240"/>
      <c r="D13" s="240"/>
      <c r="E13" s="240"/>
      <c r="F13" s="240"/>
      <c r="G13" s="240"/>
      <c r="H13" s="241"/>
      <c r="I13" s="4">
        <v>117</v>
      </c>
      <c r="J13" s="23">
        <v>783400424</v>
      </c>
      <c r="K13" s="23">
        <v>344993283</v>
      </c>
      <c r="L13" s="23">
        <v>825976608</v>
      </c>
      <c r="M13" s="23">
        <v>396243518</v>
      </c>
    </row>
    <row r="14" spans="1:13" x14ac:dyDescent="0.2">
      <c r="A14" s="239" t="s">
        <v>208</v>
      </c>
      <c r="B14" s="240"/>
      <c r="C14" s="240"/>
      <c r="D14" s="240"/>
      <c r="E14" s="240"/>
      <c r="F14" s="240"/>
      <c r="G14" s="240"/>
      <c r="H14" s="241"/>
      <c r="I14" s="4">
        <v>118</v>
      </c>
      <c r="J14" s="23">
        <v>856279</v>
      </c>
      <c r="K14" s="23">
        <v>378304</v>
      </c>
      <c r="L14" s="23">
        <v>1119028</v>
      </c>
      <c r="M14" s="23">
        <v>615532</v>
      </c>
    </row>
    <row r="15" spans="1:13" x14ac:dyDescent="0.2">
      <c r="A15" s="239" t="s">
        <v>209</v>
      </c>
      <c r="B15" s="240"/>
      <c r="C15" s="240"/>
      <c r="D15" s="240"/>
      <c r="E15" s="240"/>
      <c r="F15" s="240"/>
      <c r="G15" s="240"/>
      <c r="H15" s="241"/>
      <c r="I15" s="4">
        <v>119</v>
      </c>
      <c r="J15" s="23">
        <v>38331582</v>
      </c>
      <c r="K15" s="23">
        <v>19301693</v>
      </c>
      <c r="L15" s="23">
        <v>42292692</v>
      </c>
      <c r="M15" s="23">
        <v>21664844</v>
      </c>
    </row>
    <row r="16" spans="1:13" x14ac:dyDescent="0.2">
      <c r="A16" s="236" t="s">
        <v>210</v>
      </c>
      <c r="B16" s="237"/>
      <c r="C16" s="237"/>
      <c r="D16" s="237"/>
      <c r="E16" s="237"/>
      <c r="F16" s="237"/>
      <c r="G16" s="237"/>
      <c r="H16" s="238"/>
      <c r="I16" s="4">
        <v>120</v>
      </c>
      <c r="J16" s="88">
        <f>SUM(J17:J19)</f>
        <v>91380633</v>
      </c>
      <c r="K16" s="88">
        <f>SUM(K17:K19)</f>
        <v>46197726</v>
      </c>
      <c r="L16" s="88">
        <f>SUM(L17:L19)</f>
        <v>91027436</v>
      </c>
      <c r="M16" s="88">
        <f>SUM(M17:M19)</f>
        <v>45952468</v>
      </c>
    </row>
    <row r="17" spans="1:13" x14ac:dyDescent="0.2">
      <c r="A17" s="239" t="s">
        <v>211</v>
      </c>
      <c r="B17" s="240"/>
      <c r="C17" s="240"/>
      <c r="D17" s="240"/>
      <c r="E17" s="240"/>
      <c r="F17" s="240"/>
      <c r="G17" s="240"/>
      <c r="H17" s="241"/>
      <c r="I17" s="4">
        <v>121</v>
      </c>
      <c r="J17" s="23">
        <v>57908206</v>
      </c>
      <c r="K17" s="23">
        <v>29244583</v>
      </c>
      <c r="L17" s="23">
        <v>57513219</v>
      </c>
      <c r="M17" s="23">
        <v>28993860</v>
      </c>
    </row>
    <row r="18" spans="1:13" x14ac:dyDescent="0.2">
      <c r="A18" s="239" t="s">
        <v>212</v>
      </c>
      <c r="B18" s="240"/>
      <c r="C18" s="240"/>
      <c r="D18" s="240"/>
      <c r="E18" s="240"/>
      <c r="F18" s="240"/>
      <c r="G18" s="240"/>
      <c r="H18" s="241"/>
      <c r="I18" s="4">
        <v>122</v>
      </c>
      <c r="J18" s="23">
        <v>20109341</v>
      </c>
      <c r="K18" s="23">
        <v>10197106</v>
      </c>
      <c r="L18" s="23">
        <v>20238738</v>
      </c>
      <c r="M18" s="23">
        <v>10267754</v>
      </c>
    </row>
    <row r="19" spans="1:13" x14ac:dyDescent="0.2">
      <c r="A19" s="239" t="s">
        <v>213</v>
      </c>
      <c r="B19" s="240"/>
      <c r="C19" s="240"/>
      <c r="D19" s="240"/>
      <c r="E19" s="240"/>
      <c r="F19" s="240"/>
      <c r="G19" s="240"/>
      <c r="H19" s="241"/>
      <c r="I19" s="4">
        <v>123</v>
      </c>
      <c r="J19" s="23">
        <v>13363086</v>
      </c>
      <c r="K19" s="23">
        <v>6756037</v>
      </c>
      <c r="L19" s="23">
        <v>13275479</v>
      </c>
      <c r="M19" s="23">
        <v>6690854</v>
      </c>
    </row>
    <row r="20" spans="1:13" x14ac:dyDescent="0.2">
      <c r="A20" s="236" t="s">
        <v>214</v>
      </c>
      <c r="B20" s="237"/>
      <c r="C20" s="237"/>
      <c r="D20" s="237"/>
      <c r="E20" s="237"/>
      <c r="F20" s="237"/>
      <c r="G20" s="237"/>
      <c r="H20" s="238"/>
      <c r="I20" s="4">
        <v>124</v>
      </c>
      <c r="J20" s="89">
        <v>47584070</v>
      </c>
      <c r="K20" s="89">
        <v>23635184</v>
      </c>
      <c r="L20" s="89">
        <v>43988353</v>
      </c>
      <c r="M20" s="89">
        <v>21646688</v>
      </c>
    </row>
    <row r="21" spans="1:13" x14ac:dyDescent="0.2">
      <c r="A21" s="236" t="s">
        <v>220</v>
      </c>
      <c r="B21" s="237"/>
      <c r="C21" s="237"/>
      <c r="D21" s="237"/>
      <c r="E21" s="237"/>
      <c r="F21" s="237"/>
      <c r="G21" s="237"/>
      <c r="H21" s="238"/>
      <c r="I21" s="4">
        <v>125</v>
      </c>
      <c r="J21" s="89">
        <v>37875911</v>
      </c>
      <c r="K21" s="89">
        <v>16919252</v>
      </c>
      <c r="L21" s="89">
        <v>40990558</v>
      </c>
      <c r="M21" s="89">
        <v>21717532</v>
      </c>
    </row>
    <row r="22" spans="1:13" x14ac:dyDescent="0.2">
      <c r="A22" s="236" t="s">
        <v>215</v>
      </c>
      <c r="B22" s="237"/>
      <c r="C22" s="237"/>
      <c r="D22" s="237"/>
      <c r="E22" s="237"/>
      <c r="F22" s="237"/>
      <c r="G22" s="237"/>
      <c r="H22" s="238"/>
      <c r="I22" s="4">
        <v>126</v>
      </c>
      <c r="J22" s="88">
        <f>SUM(J23:J24)</f>
        <v>102666</v>
      </c>
      <c r="K22" s="88">
        <f>SUM(K23:K24)</f>
        <v>102246</v>
      </c>
      <c r="L22" s="88">
        <f>SUM(L23:L24)</f>
        <v>868006</v>
      </c>
      <c r="M22" s="88">
        <f>SUM(M23:M24)</f>
        <v>711225</v>
      </c>
    </row>
    <row r="23" spans="1:13" x14ac:dyDescent="0.2">
      <c r="A23" s="239" t="s">
        <v>217</v>
      </c>
      <c r="B23" s="240"/>
      <c r="C23" s="240"/>
      <c r="D23" s="240"/>
      <c r="E23" s="240"/>
      <c r="F23" s="240"/>
      <c r="G23" s="240"/>
      <c r="H23" s="241"/>
      <c r="I23" s="4">
        <v>127</v>
      </c>
      <c r="J23" s="23">
        <v>95400</v>
      </c>
      <c r="K23" s="23">
        <v>95400</v>
      </c>
      <c r="L23" s="23">
        <v>580629</v>
      </c>
      <c r="M23" s="23">
        <v>423849</v>
      </c>
    </row>
    <row r="24" spans="1:13" x14ac:dyDescent="0.2">
      <c r="A24" s="239" t="s">
        <v>216</v>
      </c>
      <c r="B24" s="240"/>
      <c r="C24" s="240"/>
      <c r="D24" s="240"/>
      <c r="E24" s="240"/>
      <c r="F24" s="240"/>
      <c r="G24" s="240"/>
      <c r="H24" s="241"/>
      <c r="I24" s="4">
        <v>128</v>
      </c>
      <c r="J24" s="23">
        <v>7266</v>
      </c>
      <c r="K24" s="23">
        <v>6846</v>
      </c>
      <c r="L24" s="23">
        <v>287377</v>
      </c>
      <c r="M24" s="23">
        <v>287376</v>
      </c>
    </row>
    <row r="25" spans="1:13" x14ac:dyDescent="0.2">
      <c r="A25" s="236" t="s">
        <v>218</v>
      </c>
      <c r="B25" s="237"/>
      <c r="C25" s="237"/>
      <c r="D25" s="237"/>
      <c r="E25" s="237"/>
      <c r="F25" s="237"/>
      <c r="G25" s="237"/>
      <c r="H25" s="238"/>
      <c r="I25" s="4">
        <v>129</v>
      </c>
      <c r="J25" s="23"/>
      <c r="K25" s="23"/>
      <c r="L25" s="23"/>
      <c r="M25" s="23"/>
    </row>
    <row r="26" spans="1:13" x14ac:dyDescent="0.2">
      <c r="A26" s="236" t="s">
        <v>219</v>
      </c>
      <c r="B26" s="237"/>
      <c r="C26" s="237"/>
      <c r="D26" s="237"/>
      <c r="E26" s="237"/>
      <c r="F26" s="237"/>
      <c r="G26" s="237"/>
      <c r="H26" s="238"/>
      <c r="I26" s="4">
        <v>130</v>
      </c>
      <c r="J26" s="23"/>
      <c r="K26" s="23"/>
      <c r="L26" s="23"/>
      <c r="M26" s="23"/>
    </row>
    <row r="27" spans="1:13" x14ac:dyDescent="0.2">
      <c r="A27" s="236" t="s">
        <v>221</v>
      </c>
      <c r="B27" s="237"/>
      <c r="C27" s="237"/>
      <c r="D27" s="237"/>
      <c r="E27" s="237"/>
      <c r="F27" s="237"/>
      <c r="G27" s="237"/>
      <c r="H27" s="238"/>
      <c r="I27" s="4">
        <v>131</v>
      </c>
      <c r="J27" s="88">
        <f>SUM(J28:J32)</f>
        <v>33950785</v>
      </c>
      <c r="K27" s="88">
        <f>SUM(K28:K32)</f>
        <v>4770693</v>
      </c>
      <c r="L27" s="88">
        <f>SUM(L28:L32)</f>
        <v>15316434</v>
      </c>
      <c r="M27" s="88">
        <f>SUM(M28:M32)</f>
        <v>4304755</v>
      </c>
    </row>
    <row r="28" spans="1:13" ht="24" customHeight="1" x14ac:dyDescent="0.2">
      <c r="A28" s="236" t="s">
        <v>397</v>
      </c>
      <c r="B28" s="237"/>
      <c r="C28" s="237"/>
      <c r="D28" s="237"/>
      <c r="E28" s="237"/>
      <c r="F28" s="237"/>
      <c r="G28" s="237"/>
      <c r="H28" s="238"/>
      <c r="I28" s="4">
        <v>132</v>
      </c>
      <c r="J28" s="23">
        <v>101087</v>
      </c>
      <c r="K28" s="23">
        <v>3223</v>
      </c>
      <c r="L28" s="23">
        <f>516309+1169</f>
        <v>517478</v>
      </c>
      <c r="M28" s="23">
        <v>517241</v>
      </c>
    </row>
    <row r="29" spans="1:13" ht="24" customHeight="1" x14ac:dyDescent="0.2">
      <c r="A29" s="236" t="s">
        <v>389</v>
      </c>
      <c r="B29" s="237"/>
      <c r="C29" s="237"/>
      <c r="D29" s="237"/>
      <c r="E29" s="237"/>
      <c r="F29" s="237"/>
      <c r="G29" s="237"/>
      <c r="H29" s="238"/>
      <c r="I29" s="4">
        <v>133</v>
      </c>
      <c r="J29" s="23">
        <v>17980037</v>
      </c>
      <c r="K29" s="23">
        <v>7336017</v>
      </c>
      <c r="L29" s="23">
        <f>18880+14775903</f>
        <v>14794783</v>
      </c>
      <c r="M29" s="23">
        <v>3783725</v>
      </c>
    </row>
    <row r="30" spans="1:13" x14ac:dyDescent="0.2">
      <c r="A30" s="236" t="s">
        <v>390</v>
      </c>
      <c r="B30" s="237"/>
      <c r="C30" s="237"/>
      <c r="D30" s="237"/>
      <c r="E30" s="237"/>
      <c r="F30" s="237"/>
      <c r="G30" s="237"/>
      <c r="H30" s="238"/>
      <c r="I30" s="4">
        <v>134</v>
      </c>
      <c r="J30" s="23"/>
      <c r="K30" s="23"/>
      <c r="L30" s="23"/>
      <c r="M30" s="23"/>
    </row>
    <row r="31" spans="1:13" x14ac:dyDescent="0.2">
      <c r="A31" s="236" t="s">
        <v>222</v>
      </c>
      <c r="B31" s="237"/>
      <c r="C31" s="237"/>
      <c r="D31" s="237"/>
      <c r="E31" s="237"/>
      <c r="F31" s="237"/>
      <c r="G31" s="237"/>
      <c r="H31" s="238"/>
      <c r="I31" s="4">
        <v>135</v>
      </c>
      <c r="J31" s="23"/>
      <c r="K31" s="23"/>
      <c r="L31" s="23"/>
      <c r="M31" s="23"/>
    </row>
    <row r="32" spans="1:13" x14ac:dyDescent="0.2">
      <c r="A32" s="236" t="s">
        <v>223</v>
      </c>
      <c r="B32" s="237"/>
      <c r="C32" s="237"/>
      <c r="D32" s="237"/>
      <c r="E32" s="237"/>
      <c r="F32" s="237"/>
      <c r="G32" s="237"/>
      <c r="H32" s="238"/>
      <c r="I32" s="4">
        <v>136</v>
      </c>
      <c r="J32" s="23">
        <v>15869661</v>
      </c>
      <c r="K32" s="23">
        <v>-2568547</v>
      </c>
      <c r="L32" s="23">
        <v>4173</v>
      </c>
      <c r="M32" s="23">
        <v>3789</v>
      </c>
    </row>
    <row r="33" spans="1:13" x14ac:dyDescent="0.2">
      <c r="A33" s="236" t="s">
        <v>224</v>
      </c>
      <c r="B33" s="237"/>
      <c r="C33" s="237"/>
      <c r="D33" s="237"/>
      <c r="E33" s="237"/>
      <c r="F33" s="237"/>
      <c r="G33" s="237"/>
      <c r="H33" s="238"/>
      <c r="I33" s="4">
        <v>137</v>
      </c>
      <c r="J33" s="88">
        <f>SUM(J34:J37)</f>
        <v>22656404</v>
      </c>
      <c r="K33" s="88">
        <f>SUM(K34:K37)</f>
        <v>11734460</v>
      </c>
      <c r="L33" s="88">
        <f>SUM(L34:L37)</f>
        <v>82587228</v>
      </c>
      <c r="M33" s="88">
        <f>SUM(M34:M37)</f>
        <v>28636788</v>
      </c>
    </row>
    <row r="34" spans="1:13" x14ac:dyDescent="0.2">
      <c r="A34" s="236" t="s">
        <v>225</v>
      </c>
      <c r="B34" s="237"/>
      <c r="C34" s="237"/>
      <c r="D34" s="237"/>
      <c r="E34" s="237"/>
      <c r="F34" s="237"/>
      <c r="G34" s="237"/>
      <c r="H34" s="238"/>
      <c r="I34" s="4">
        <v>138</v>
      </c>
      <c r="J34" s="23">
        <f>148767+19971+1764755</f>
        <v>1933493</v>
      </c>
      <c r="K34" s="23">
        <v>75592</v>
      </c>
      <c r="L34" s="23">
        <f>148767+2361</f>
        <v>151128</v>
      </c>
      <c r="M34" s="23">
        <v>75946</v>
      </c>
    </row>
    <row r="35" spans="1:13" ht="21.6" customHeight="1" x14ac:dyDescent="0.2">
      <c r="A35" s="236" t="s">
        <v>398</v>
      </c>
      <c r="B35" s="237"/>
      <c r="C35" s="237"/>
      <c r="D35" s="237"/>
      <c r="E35" s="237"/>
      <c r="F35" s="237"/>
      <c r="G35" s="237"/>
      <c r="H35" s="238"/>
      <c r="I35" s="4">
        <v>139</v>
      </c>
      <c r="J35" s="23">
        <v>20722911</v>
      </c>
      <c r="K35" s="23">
        <v>11658868</v>
      </c>
      <c r="L35" s="23">
        <f>27369523+5889555</f>
        <v>33259078</v>
      </c>
      <c r="M35" s="23">
        <v>17606109</v>
      </c>
    </row>
    <row r="36" spans="1:13" x14ac:dyDescent="0.2">
      <c r="A36" s="236" t="s">
        <v>226</v>
      </c>
      <c r="B36" s="237"/>
      <c r="C36" s="237"/>
      <c r="D36" s="237"/>
      <c r="E36" s="237"/>
      <c r="F36" s="237"/>
      <c r="G36" s="237"/>
      <c r="H36" s="238"/>
      <c r="I36" s="4">
        <v>140</v>
      </c>
      <c r="J36" s="23"/>
      <c r="K36" s="23"/>
      <c r="L36" s="23"/>
      <c r="M36" s="23"/>
    </row>
    <row r="37" spans="1:13" x14ac:dyDescent="0.2">
      <c r="A37" s="236" t="s">
        <v>227</v>
      </c>
      <c r="B37" s="237"/>
      <c r="C37" s="237"/>
      <c r="D37" s="237"/>
      <c r="E37" s="237"/>
      <c r="F37" s="237"/>
      <c r="G37" s="237"/>
      <c r="H37" s="238"/>
      <c r="I37" s="4">
        <v>141</v>
      </c>
      <c r="J37" s="23"/>
      <c r="K37" s="23"/>
      <c r="L37" s="23">
        <v>49177022</v>
      </c>
      <c r="M37" s="23">
        <v>10954733</v>
      </c>
    </row>
    <row r="38" spans="1:13" x14ac:dyDescent="0.2">
      <c r="A38" s="236" t="s">
        <v>228</v>
      </c>
      <c r="B38" s="237"/>
      <c r="C38" s="237"/>
      <c r="D38" s="237"/>
      <c r="E38" s="237"/>
      <c r="F38" s="237"/>
      <c r="G38" s="237"/>
      <c r="H38" s="238"/>
      <c r="I38" s="4">
        <v>142</v>
      </c>
      <c r="J38" s="23"/>
      <c r="K38" s="23"/>
      <c r="L38" s="23"/>
      <c r="M38" s="23"/>
    </row>
    <row r="39" spans="1:13" x14ac:dyDescent="0.2">
      <c r="A39" s="236" t="s">
        <v>229</v>
      </c>
      <c r="B39" s="237"/>
      <c r="C39" s="237"/>
      <c r="D39" s="237"/>
      <c r="E39" s="237"/>
      <c r="F39" s="237"/>
      <c r="G39" s="237"/>
      <c r="H39" s="238"/>
      <c r="I39" s="4">
        <v>143</v>
      </c>
      <c r="J39" s="23"/>
      <c r="K39" s="23"/>
      <c r="L39" s="23"/>
      <c r="M39" s="23"/>
    </row>
    <row r="40" spans="1:13" x14ac:dyDescent="0.2">
      <c r="A40" s="236" t="s">
        <v>369</v>
      </c>
      <c r="B40" s="237"/>
      <c r="C40" s="237"/>
      <c r="D40" s="237"/>
      <c r="E40" s="237"/>
      <c r="F40" s="237"/>
      <c r="G40" s="237"/>
      <c r="H40" s="238"/>
      <c r="I40" s="4">
        <v>144</v>
      </c>
      <c r="J40" s="23"/>
      <c r="K40" s="23"/>
      <c r="L40" s="23"/>
      <c r="M40" s="23"/>
    </row>
    <row r="41" spans="1:13" x14ac:dyDescent="0.2">
      <c r="A41" s="236" t="s">
        <v>232</v>
      </c>
      <c r="B41" s="237"/>
      <c r="C41" s="237"/>
      <c r="D41" s="237"/>
      <c r="E41" s="237"/>
      <c r="F41" s="237"/>
      <c r="G41" s="237"/>
      <c r="H41" s="238"/>
      <c r="I41" s="4">
        <v>145</v>
      </c>
      <c r="J41" s="23"/>
      <c r="K41" s="23"/>
      <c r="L41" s="23"/>
      <c r="M41" s="23"/>
    </row>
    <row r="42" spans="1:13" x14ac:dyDescent="0.2">
      <c r="A42" s="236" t="s">
        <v>230</v>
      </c>
      <c r="B42" s="237"/>
      <c r="C42" s="237"/>
      <c r="D42" s="237"/>
      <c r="E42" s="237"/>
      <c r="F42" s="237"/>
      <c r="G42" s="237"/>
      <c r="H42" s="238"/>
      <c r="I42" s="4">
        <v>146</v>
      </c>
      <c r="J42" s="88">
        <f>J7+J27+J38+J40</f>
        <v>986589984</v>
      </c>
      <c r="K42" s="88">
        <f>K7+K27+K38+K40</f>
        <v>368617304</v>
      </c>
      <c r="L42" s="88">
        <f>L7+L27+L38+L40</f>
        <v>922976824</v>
      </c>
      <c r="M42" s="88">
        <f>M7+M27+M38+M40</f>
        <v>456682479</v>
      </c>
    </row>
    <row r="43" spans="1:13" x14ac:dyDescent="0.2">
      <c r="A43" s="236" t="s">
        <v>231</v>
      </c>
      <c r="B43" s="237"/>
      <c r="C43" s="237"/>
      <c r="D43" s="237"/>
      <c r="E43" s="237"/>
      <c r="F43" s="237"/>
      <c r="G43" s="237"/>
      <c r="H43" s="238"/>
      <c r="I43" s="4">
        <v>147</v>
      </c>
      <c r="J43" s="88">
        <f>J10+J33+J39+J41</f>
        <v>1026856689</v>
      </c>
      <c r="K43" s="88">
        <f>K10+K33+K39+K41</f>
        <v>419988573</v>
      </c>
      <c r="L43" s="88">
        <f>L10+L33+L39+L41</f>
        <v>1098968899</v>
      </c>
      <c r="M43" s="88">
        <f>M10+M33+M39+M41</f>
        <v>553875388</v>
      </c>
    </row>
    <row r="44" spans="1:13" x14ac:dyDescent="0.2">
      <c r="A44" s="236" t="s">
        <v>233</v>
      </c>
      <c r="B44" s="237"/>
      <c r="C44" s="237"/>
      <c r="D44" s="237"/>
      <c r="E44" s="237"/>
      <c r="F44" s="237"/>
      <c r="G44" s="237"/>
      <c r="H44" s="238"/>
      <c r="I44" s="4">
        <v>148</v>
      </c>
      <c r="J44" s="88">
        <f>J42-J43</f>
        <v>-40266705</v>
      </c>
      <c r="K44" s="88">
        <f>K42-K43</f>
        <v>-51371269</v>
      </c>
      <c r="L44" s="88">
        <f>L42-L43</f>
        <v>-175992075</v>
      </c>
      <c r="M44" s="88">
        <f>M42-M43</f>
        <v>-97192909</v>
      </c>
    </row>
    <row r="45" spans="1:13" x14ac:dyDescent="0.2">
      <c r="A45" s="258" t="s">
        <v>234</v>
      </c>
      <c r="B45" s="259"/>
      <c r="C45" s="259"/>
      <c r="D45" s="259"/>
      <c r="E45" s="259"/>
      <c r="F45" s="259"/>
      <c r="G45" s="259"/>
      <c r="H45" s="260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">
      <c r="A46" s="258" t="s">
        <v>235</v>
      </c>
      <c r="B46" s="259"/>
      <c r="C46" s="259"/>
      <c r="D46" s="259"/>
      <c r="E46" s="259"/>
      <c r="F46" s="259"/>
      <c r="G46" s="259"/>
      <c r="H46" s="260"/>
      <c r="I46" s="4">
        <v>150</v>
      </c>
      <c r="J46" s="90">
        <f>IF(J43&gt;J42,J43-J42,0)</f>
        <v>40266705</v>
      </c>
      <c r="K46" s="90">
        <f>IF(K43&gt;K42,K43-K42,0)</f>
        <v>51371269</v>
      </c>
      <c r="L46" s="90">
        <f>IF(L43&gt;L42,L43-L42,0)</f>
        <v>175992075</v>
      </c>
      <c r="M46" s="90">
        <f>IF(M43&gt;M42,M43-M42,0)</f>
        <v>97192909</v>
      </c>
    </row>
    <row r="47" spans="1:13" x14ac:dyDescent="0.2">
      <c r="A47" s="236" t="s">
        <v>236</v>
      </c>
      <c r="B47" s="237"/>
      <c r="C47" s="237"/>
      <c r="D47" s="237"/>
      <c r="E47" s="237"/>
      <c r="F47" s="237"/>
      <c r="G47" s="237"/>
      <c r="H47" s="238"/>
      <c r="I47" s="4">
        <v>151</v>
      </c>
      <c r="J47" s="23"/>
      <c r="K47" s="23"/>
      <c r="L47" s="23"/>
      <c r="M47" s="23"/>
    </row>
    <row r="48" spans="1:13" x14ac:dyDescent="0.2">
      <c r="A48" s="236" t="s">
        <v>237</v>
      </c>
      <c r="B48" s="237"/>
      <c r="C48" s="237"/>
      <c r="D48" s="237"/>
      <c r="E48" s="237"/>
      <c r="F48" s="237"/>
      <c r="G48" s="237"/>
      <c r="H48" s="238"/>
      <c r="I48" s="4">
        <v>152</v>
      </c>
      <c r="J48" s="88">
        <f>J44-J47</f>
        <v>-40266705</v>
      </c>
      <c r="K48" s="88">
        <f>K44-K47</f>
        <v>-51371269</v>
      </c>
      <c r="L48" s="88">
        <f>L44-L47</f>
        <v>-175992075</v>
      </c>
      <c r="M48" s="88">
        <f>M44-M47</f>
        <v>-97192909</v>
      </c>
    </row>
    <row r="49" spans="1:13" x14ac:dyDescent="0.2">
      <c r="A49" s="258" t="s">
        <v>238</v>
      </c>
      <c r="B49" s="259"/>
      <c r="C49" s="259"/>
      <c r="D49" s="259"/>
      <c r="E49" s="259"/>
      <c r="F49" s="259"/>
      <c r="G49" s="259"/>
      <c r="H49" s="260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">
      <c r="A50" s="286" t="s">
        <v>239</v>
      </c>
      <c r="B50" s="287"/>
      <c r="C50" s="287"/>
      <c r="D50" s="287"/>
      <c r="E50" s="287"/>
      <c r="F50" s="287"/>
      <c r="G50" s="287"/>
      <c r="H50" s="288"/>
      <c r="I50" s="7">
        <v>154</v>
      </c>
      <c r="J50" s="91">
        <f>IF(J48&lt;0,-J48,0)</f>
        <v>40266705</v>
      </c>
      <c r="K50" s="91">
        <f>IF(K48&lt;0,-K48,0)</f>
        <v>51371269</v>
      </c>
      <c r="L50" s="91">
        <f>IF(L48&lt;0,-L48,0)</f>
        <v>175992075</v>
      </c>
      <c r="M50" s="91">
        <f>IF(M48&lt;0,-M48,0)</f>
        <v>97192909</v>
      </c>
    </row>
    <row r="51" spans="1:13" x14ac:dyDescent="0.2">
      <c r="A51" s="255" t="s">
        <v>240</v>
      </c>
      <c r="B51" s="269"/>
      <c r="C51" s="269"/>
      <c r="D51" s="269"/>
      <c r="E51" s="269"/>
      <c r="F51" s="269"/>
      <c r="G51" s="269"/>
      <c r="H51" s="269"/>
      <c r="I51" s="284"/>
      <c r="J51" s="284"/>
      <c r="K51" s="284"/>
      <c r="L51" s="284"/>
      <c r="M51" s="285"/>
    </row>
    <row r="52" spans="1:13" x14ac:dyDescent="0.2">
      <c r="A52" s="233" t="s">
        <v>241</v>
      </c>
      <c r="B52" s="234"/>
      <c r="C52" s="234"/>
      <c r="D52" s="234"/>
      <c r="E52" s="234"/>
      <c r="F52" s="234"/>
      <c r="G52" s="234"/>
      <c r="H52" s="234"/>
      <c r="I52" s="272"/>
      <c r="J52" s="272"/>
      <c r="K52" s="272"/>
      <c r="L52" s="272"/>
      <c r="M52" s="273"/>
    </row>
    <row r="53" spans="1:13" x14ac:dyDescent="0.2">
      <c r="A53" s="281" t="s">
        <v>242</v>
      </c>
      <c r="B53" s="282"/>
      <c r="C53" s="282"/>
      <c r="D53" s="282"/>
      <c r="E53" s="282"/>
      <c r="F53" s="282"/>
      <c r="G53" s="282"/>
      <c r="H53" s="283"/>
      <c r="I53" s="4">
        <v>155</v>
      </c>
      <c r="J53" s="4"/>
      <c r="K53" s="23"/>
      <c r="L53" s="23"/>
      <c r="M53" s="23"/>
    </row>
    <row r="54" spans="1:13" x14ac:dyDescent="0.2">
      <c r="A54" s="281" t="s">
        <v>243</v>
      </c>
      <c r="B54" s="282"/>
      <c r="C54" s="282"/>
      <c r="D54" s="282"/>
      <c r="E54" s="282"/>
      <c r="F54" s="282"/>
      <c r="G54" s="282"/>
      <c r="H54" s="283"/>
      <c r="I54" s="4">
        <v>156</v>
      </c>
      <c r="J54" s="5"/>
      <c r="K54" s="24"/>
      <c r="L54" s="24"/>
      <c r="M54" s="24"/>
    </row>
    <row r="55" spans="1:13" x14ac:dyDescent="0.2">
      <c r="A55" s="255" t="s">
        <v>244</v>
      </c>
      <c r="B55" s="269"/>
      <c r="C55" s="269"/>
      <c r="D55" s="269"/>
      <c r="E55" s="269"/>
      <c r="F55" s="269"/>
      <c r="G55" s="269"/>
      <c r="H55" s="269"/>
      <c r="I55" s="284"/>
      <c r="J55" s="284"/>
      <c r="K55" s="284"/>
      <c r="L55" s="284"/>
      <c r="M55" s="285"/>
    </row>
    <row r="56" spans="1:13" x14ac:dyDescent="0.2">
      <c r="A56" s="233" t="s">
        <v>245</v>
      </c>
      <c r="B56" s="234"/>
      <c r="C56" s="234"/>
      <c r="D56" s="234"/>
      <c r="E56" s="234"/>
      <c r="F56" s="234"/>
      <c r="G56" s="234"/>
      <c r="H56" s="235"/>
      <c r="I56" s="32">
        <v>157</v>
      </c>
      <c r="J56" s="92">
        <f>J48</f>
        <v>-40266705</v>
      </c>
      <c r="K56" s="92">
        <f>K48</f>
        <v>-51371269</v>
      </c>
      <c r="L56" s="92">
        <f>L48</f>
        <v>-175992075</v>
      </c>
      <c r="M56" s="92">
        <f>M48</f>
        <v>-97192909</v>
      </c>
    </row>
    <row r="57" spans="1:13" x14ac:dyDescent="0.2">
      <c r="A57" s="236" t="s">
        <v>246</v>
      </c>
      <c r="B57" s="237"/>
      <c r="C57" s="237"/>
      <c r="D57" s="237"/>
      <c r="E57" s="237"/>
      <c r="F57" s="237"/>
      <c r="G57" s="237"/>
      <c r="H57" s="238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">
      <c r="A58" s="236" t="s">
        <v>247</v>
      </c>
      <c r="B58" s="237"/>
      <c r="C58" s="237"/>
      <c r="D58" s="237"/>
      <c r="E58" s="237"/>
      <c r="F58" s="237"/>
      <c r="G58" s="237"/>
      <c r="H58" s="238"/>
      <c r="I58" s="4">
        <v>159</v>
      </c>
      <c r="J58" s="23"/>
      <c r="K58" s="23"/>
      <c r="L58" s="23"/>
      <c r="M58" s="23"/>
    </row>
    <row r="59" spans="1:13" ht="21.6" customHeight="1" x14ac:dyDescent="0.2">
      <c r="A59" s="236" t="s">
        <v>248</v>
      </c>
      <c r="B59" s="237"/>
      <c r="C59" s="237"/>
      <c r="D59" s="237"/>
      <c r="E59" s="237"/>
      <c r="F59" s="237"/>
      <c r="G59" s="237"/>
      <c r="H59" s="238"/>
      <c r="I59" s="4">
        <v>160</v>
      </c>
      <c r="J59" s="23"/>
      <c r="K59" s="23"/>
      <c r="L59" s="23"/>
      <c r="M59" s="23"/>
    </row>
    <row r="60" spans="1:13" ht="21.6" customHeight="1" x14ac:dyDescent="0.2">
      <c r="A60" s="236" t="s">
        <v>249</v>
      </c>
      <c r="B60" s="237"/>
      <c r="C60" s="237"/>
      <c r="D60" s="237"/>
      <c r="E60" s="237"/>
      <c r="F60" s="237"/>
      <c r="G60" s="237"/>
      <c r="H60" s="238"/>
      <c r="I60" s="4">
        <v>161</v>
      </c>
      <c r="J60" s="23"/>
      <c r="K60" s="23"/>
      <c r="L60" s="23"/>
      <c r="M60" s="23"/>
    </row>
    <row r="61" spans="1:13" x14ac:dyDescent="0.2">
      <c r="A61" s="236" t="s">
        <v>250</v>
      </c>
      <c r="B61" s="237"/>
      <c r="C61" s="237"/>
      <c r="D61" s="237"/>
      <c r="E61" s="237"/>
      <c r="F61" s="237"/>
      <c r="G61" s="237"/>
      <c r="H61" s="238"/>
      <c r="I61" s="4">
        <v>162</v>
      </c>
      <c r="J61" s="23"/>
      <c r="K61" s="23"/>
      <c r="L61" s="23"/>
      <c r="M61" s="23"/>
    </row>
    <row r="62" spans="1:13" x14ac:dyDescent="0.2">
      <c r="A62" s="236" t="s">
        <v>251</v>
      </c>
      <c r="B62" s="237"/>
      <c r="C62" s="237"/>
      <c r="D62" s="237"/>
      <c r="E62" s="237"/>
      <c r="F62" s="237"/>
      <c r="G62" s="237"/>
      <c r="H62" s="238"/>
      <c r="I62" s="4">
        <v>163</v>
      </c>
      <c r="J62" s="23"/>
      <c r="K62" s="23"/>
      <c r="L62" s="23"/>
      <c r="M62" s="23"/>
    </row>
    <row r="63" spans="1:13" x14ac:dyDescent="0.2">
      <c r="A63" s="236" t="s">
        <v>391</v>
      </c>
      <c r="B63" s="237"/>
      <c r="C63" s="237"/>
      <c r="D63" s="237"/>
      <c r="E63" s="237"/>
      <c r="F63" s="237"/>
      <c r="G63" s="237"/>
      <c r="H63" s="238"/>
      <c r="I63" s="4">
        <v>164</v>
      </c>
      <c r="J63" s="23"/>
      <c r="K63" s="23"/>
      <c r="L63" s="23"/>
      <c r="M63" s="23"/>
    </row>
    <row r="64" spans="1:13" x14ac:dyDescent="0.2">
      <c r="A64" s="236" t="s">
        <v>392</v>
      </c>
      <c r="B64" s="237"/>
      <c r="C64" s="237"/>
      <c r="D64" s="237"/>
      <c r="E64" s="237"/>
      <c r="F64" s="237"/>
      <c r="G64" s="237"/>
      <c r="H64" s="238"/>
      <c r="I64" s="4">
        <v>165</v>
      </c>
      <c r="J64" s="23"/>
      <c r="K64" s="23"/>
      <c r="L64" s="23"/>
      <c r="M64" s="23"/>
    </row>
    <row r="65" spans="1:13" ht="16.149999999999999" customHeight="1" x14ac:dyDescent="0.2">
      <c r="A65" s="236" t="s">
        <v>252</v>
      </c>
      <c r="B65" s="237"/>
      <c r="C65" s="237"/>
      <c r="D65" s="237"/>
      <c r="E65" s="237"/>
      <c r="F65" s="237"/>
      <c r="G65" s="237"/>
      <c r="H65" s="238"/>
      <c r="I65" s="4">
        <v>166</v>
      </c>
      <c r="J65" s="23"/>
      <c r="K65" s="23"/>
      <c r="L65" s="23"/>
      <c r="M65" s="23"/>
    </row>
    <row r="66" spans="1:13" ht="26.45" customHeight="1" x14ac:dyDescent="0.2">
      <c r="A66" s="236" t="s">
        <v>253</v>
      </c>
      <c r="B66" s="237"/>
      <c r="C66" s="237"/>
      <c r="D66" s="237"/>
      <c r="E66" s="237"/>
      <c r="F66" s="237"/>
      <c r="G66" s="237"/>
      <c r="H66" s="238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">
      <c r="A67" s="236" t="s">
        <v>254</v>
      </c>
      <c r="B67" s="237"/>
      <c r="C67" s="237"/>
      <c r="D67" s="237"/>
      <c r="E67" s="237"/>
      <c r="F67" s="237"/>
      <c r="G67" s="237"/>
      <c r="H67" s="238"/>
      <c r="I67" s="4">
        <v>168</v>
      </c>
      <c r="J67" s="93">
        <f>J56+J66</f>
        <v>-40266705</v>
      </c>
      <c r="K67" s="93">
        <f>K56+K66</f>
        <v>-51371269</v>
      </c>
      <c r="L67" s="93">
        <f>L56+L66</f>
        <v>-175992075</v>
      </c>
      <c r="M67" s="93">
        <f>M56+M66</f>
        <v>-97192909</v>
      </c>
    </row>
    <row r="68" spans="1:13" ht="21.6" customHeight="1" x14ac:dyDescent="0.2">
      <c r="A68" s="255" t="s">
        <v>377</v>
      </c>
      <c r="B68" s="269"/>
      <c r="C68" s="269"/>
      <c r="D68" s="269"/>
      <c r="E68" s="269"/>
      <c r="F68" s="269"/>
      <c r="G68" s="269"/>
      <c r="H68" s="269"/>
      <c r="I68" s="284"/>
      <c r="J68" s="284"/>
      <c r="K68" s="284"/>
      <c r="L68" s="284"/>
      <c r="M68" s="285"/>
    </row>
    <row r="69" spans="1:13" x14ac:dyDescent="0.2">
      <c r="A69" s="233" t="s">
        <v>255</v>
      </c>
      <c r="B69" s="234"/>
      <c r="C69" s="234"/>
      <c r="D69" s="234"/>
      <c r="E69" s="234"/>
      <c r="F69" s="234"/>
      <c r="G69" s="234"/>
      <c r="H69" s="234"/>
      <c r="I69" s="272"/>
      <c r="J69" s="272"/>
      <c r="K69" s="272"/>
      <c r="L69" s="272"/>
      <c r="M69" s="273"/>
    </row>
    <row r="70" spans="1:13" x14ac:dyDescent="0.2">
      <c r="A70" s="281" t="s">
        <v>242</v>
      </c>
      <c r="B70" s="282"/>
      <c r="C70" s="282"/>
      <c r="D70" s="282"/>
      <c r="E70" s="282"/>
      <c r="F70" s="282"/>
      <c r="G70" s="282"/>
      <c r="H70" s="283"/>
      <c r="I70" s="4">
        <v>169</v>
      </c>
      <c r="J70" s="4"/>
      <c r="K70" s="23"/>
      <c r="L70" s="23"/>
      <c r="M70" s="23"/>
    </row>
    <row r="71" spans="1:13" x14ac:dyDescent="0.2">
      <c r="A71" s="289" t="s">
        <v>243</v>
      </c>
      <c r="B71" s="290"/>
      <c r="C71" s="290"/>
      <c r="D71" s="290"/>
      <c r="E71" s="290"/>
      <c r="F71" s="290"/>
      <c r="G71" s="290"/>
      <c r="H71" s="291"/>
      <c r="I71" s="7">
        <v>170</v>
      </c>
      <c r="J71" s="7"/>
      <c r="K71" s="24"/>
      <c r="L71" s="24"/>
      <c r="M71" s="24"/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K3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L12:M46 J12:J46 K12:K31 K33:K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2.75" x14ac:dyDescent="0.2"/>
  <cols>
    <col min="6" max="6" width="7" customWidth="1"/>
    <col min="7" max="7" width="5.85546875" customWidth="1"/>
    <col min="8" max="8" width="6.42578125" customWidth="1"/>
    <col min="9" max="9" width="8" customWidth="1"/>
    <col min="10" max="11" width="13.28515625" customWidth="1"/>
  </cols>
  <sheetData>
    <row r="1" spans="1:11" ht="23.25" customHeight="1" x14ac:dyDescent="0.2">
      <c r="A1" s="296" t="s">
        <v>159</v>
      </c>
      <c r="B1" s="297"/>
      <c r="C1" s="297"/>
      <c r="D1" s="297"/>
      <c r="E1" s="297"/>
      <c r="F1" s="297"/>
      <c r="G1" s="297"/>
      <c r="H1" s="297"/>
      <c r="I1" s="297"/>
      <c r="J1" s="298"/>
      <c r="K1" s="299"/>
    </row>
    <row r="2" spans="1:11" x14ac:dyDescent="0.2">
      <c r="A2" s="301" t="s">
        <v>403</v>
      </c>
      <c r="B2" s="302"/>
      <c r="C2" s="302"/>
      <c r="D2" s="302"/>
      <c r="E2" s="302"/>
      <c r="F2" s="302"/>
      <c r="G2" s="302"/>
      <c r="H2" s="302"/>
      <c r="I2" s="302"/>
      <c r="J2" s="298"/>
      <c r="K2" s="300"/>
    </row>
    <row r="3" spans="1:11" x14ac:dyDescent="0.2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">
      <c r="A4" s="242" t="s">
        <v>383</v>
      </c>
      <c r="B4" s="243"/>
      <c r="C4" s="243"/>
      <c r="D4" s="243"/>
      <c r="E4" s="243"/>
      <c r="F4" s="243"/>
      <c r="G4" s="243"/>
      <c r="H4" s="243"/>
      <c r="I4" s="243"/>
      <c r="J4" s="243"/>
      <c r="K4" s="244"/>
    </row>
    <row r="5" spans="1:11" ht="24" thickBot="1" x14ac:dyDescent="0.25">
      <c r="A5" s="292" t="s">
        <v>261</v>
      </c>
      <c r="B5" s="292"/>
      <c r="C5" s="292"/>
      <c r="D5" s="292"/>
      <c r="E5" s="292"/>
      <c r="F5" s="292"/>
      <c r="G5" s="292"/>
      <c r="H5" s="292"/>
      <c r="I5" s="149" t="s">
        <v>257</v>
      </c>
      <c r="J5" s="150" t="s">
        <v>143</v>
      </c>
      <c r="K5" s="150" t="s">
        <v>259</v>
      </c>
    </row>
    <row r="6" spans="1:11" x14ac:dyDescent="0.2">
      <c r="A6" s="293">
        <v>1</v>
      </c>
      <c r="B6" s="293"/>
      <c r="C6" s="293"/>
      <c r="D6" s="293"/>
      <c r="E6" s="293"/>
      <c r="F6" s="293"/>
      <c r="G6" s="293"/>
      <c r="H6" s="293"/>
      <c r="I6" s="151">
        <v>2</v>
      </c>
      <c r="J6" s="152" t="s">
        <v>97</v>
      </c>
      <c r="K6" s="152" t="s">
        <v>98</v>
      </c>
    </row>
    <row r="7" spans="1:11" ht="12.75" customHeight="1" x14ac:dyDescent="0.2">
      <c r="A7" s="255" t="s">
        <v>371</v>
      </c>
      <c r="B7" s="269"/>
      <c r="C7" s="269"/>
      <c r="D7" s="269"/>
      <c r="E7" s="269"/>
      <c r="F7" s="269"/>
      <c r="G7" s="269"/>
      <c r="H7" s="269"/>
      <c r="I7" s="294"/>
      <c r="J7" s="294"/>
      <c r="K7" s="295"/>
    </row>
    <row r="8" spans="1:11" ht="12.75" customHeight="1" x14ac:dyDescent="0.2">
      <c r="A8" s="239" t="s">
        <v>160</v>
      </c>
      <c r="B8" s="240"/>
      <c r="C8" s="240"/>
      <c r="D8" s="240"/>
      <c r="E8" s="240"/>
      <c r="F8" s="240"/>
      <c r="G8" s="240"/>
      <c r="H8" s="240"/>
      <c r="I8" s="4">
        <v>1</v>
      </c>
      <c r="J8" s="23">
        <v>900023587</v>
      </c>
      <c r="K8" s="23">
        <f>930757639+2401303+22985+14905099</f>
        <v>948087026</v>
      </c>
    </row>
    <row r="9" spans="1:11" ht="12.75" customHeight="1" x14ac:dyDescent="0.2">
      <c r="A9" s="239" t="s">
        <v>372</v>
      </c>
      <c r="B9" s="240"/>
      <c r="C9" s="240"/>
      <c r="D9" s="240"/>
      <c r="E9" s="240"/>
      <c r="F9" s="240"/>
      <c r="G9" s="240"/>
      <c r="H9" s="240"/>
      <c r="I9" s="4">
        <v>2</v>
      </c>
      <c r="J9" s="23"/>
      <c r="K9" s="23"/>
    </row>
    <row r="10" spans="1:11" ht="12.75" customHeight="1" x14ac:dyDescent="0.2">
      <c r="A10" s="239" t="s">
        <v>393</v>
      </c>
      <c r="B10" s="240"/>
      <c r="C10" s="240"/>
      <c r="D10" s="240"/>
      <c r="E10" s="240"/>
      <c r="F10" s="240"/>
      <c r="G10" s="240"/>
      <c r="H10" s="240"/>
      <c r="I10" s="4">
        <v>3</v>
      </c>
      <c r="J10" s="23">
        <v>26236270</v>
      </c>
      <c r="K10" s="23">
        <v>892806</v>
      </c>
    </row>
    <row r="11" spans="1:11" ht="12.75" customHeight="1" x14ac:dyDescent="0.2">
      <c r="A11" s="239" t="s">
        <v>161</v>
      </c>
      <c r="B11" s="240"/>
      <c r="C11" s="240"/>
      <c r="D11" s="240"/>
      <c r="E11" s="240"/>
      <c r="F11" s="240"/>
      <c r="G11" s="240"/>
      <c r="H11" s="240"/>
      <c r="I11" s="4">
        <v>4</v>
      </c>
      <c r="J11" s="23">
        <v>141415694</v>
      </c>
      <c r="K11" s="23">
        <v>141921404</v>
      </c>
    </row>
    <row r="12" spans="1:11" ht="12.75" customHeight="1" x14ac:dyDescent="0.2">
      <c r="A12" s="239" t="s">
        <v>162</v>
      </c>
      <c r="B12" s="240"/>
      <c r="C12" s="240"/>
      <c r="D12" s="240"/>
      <c r="E12" s="240"/>
      <c r="F12" s="240"/>
      <c r="G12" s="240"/>
      <c r="H12" s="240"/>
      <c r="I12" s="4">
        <v>5</v>
      </c>
      <c r="J12" s="23">
        <v>317934</v>
      </c>
      <c r="K12" s="23">
        <f>2046558-892806</f>
        <v>1153752</v>
      </c>
    </row>
    <row r="13" spans="1:11" x14ac:dyDescent="0.2">
      <c r="A13" s="236" t="s">
        <v>163</v>
      </c>
      <c r="B13" s="237"/>
      <c r="C13" s="237"/>
      <c r="D13" s="237"/>
      <c r="E13" s="237"/>
      <c r="F13" s="237"/>
      <c r="G13" s="237"/>
      <c r="H13" s="237"/>
      <c r="I13" s="4">
        <v>6</v>
      </c>
      <c r="J13" s="88">
        <f>SUM(J8:J12)</f>
        <v>1067993485</v>
      </c>
      <c r="K13" s="88">
        <f>SUM(K8:K12)</f>
        <v>1092054988</v>
      </c>
    </row>
    <row r="14" spans="1:11" x14ac:dyDescent="0.2">
      <c r="A14" s="239" t="s">
        <v>164</v>
      </c>
      <c r="B14" s="240"/>
      <c r="C14" s="240"/>
      <c r="D14" s="240"/>
      <c r="E14" s="240"/>
      <c r="F14" s="240"/>
      <c r="G14" s="240"/>
      <c r="H14" s="240"/>
      <c r="I14" s="4">
        <v>7</v>
      </c>
      <c r="J14" s="23">
        <v>1102777131</v>
      </c>
      <c r="K14" s="23">
        <f>841517917-4367735+11680843</f>
        <v>848831025</v>
      </c>
    </row>
    <row r="15" spans="1:11" x14ac:dyDescent="0.2">
      <c r="A15" s="239" t="s">
        <v>165</v>
      </c>
      <c r="B15" s="240"/>
      <c r="C15" s="240"/>
      <c r="D15" s="240"/>
      <c r="E15" s="240"/>
      <c r="F15" s="240"/>
      <c r="G15" s="240"/>
      <c r="H15" s="240"/>
      <c r="I15" s="4">
        <v>8</v>
      </c>
      <c r="J15" s="23">
        <v>102661264</v>
      </c>
      <c r="K15" s="23">
        <v>98316415</v>
      </c>
    </row>
    <row r="16" spans="1:11" x14ac:dyDescent="0.2">
      <c r="A16" s="239" t="s">
        <v>394</v>
      </c>
      <c r="B16" s="240"/>
      <c r="C16" s="240"/>
      <c r="D16" s="240"/>
      <c r="E16" s="240"/>
      <c r="F16" s="240"/>
      <c r="G16" s="240"/>
      <c r="H16" s="240"/>
      <c r="I16" s="4">
        <v>9</v>
      </c>
      <c r="J16" s="23">
        <v>6066944</v>
      </c>
      <c r="K16" s="23">
        <v>4367735</v>
      </c>
    </row>
    <row r="17" spans="1:11" x14ac:dyDescent="0.2">
      <c r="A17" s="239" t="s">
        <v>167</v>
      </c>
      <c r="B17" s="240"/>
      <c r="C17" s="240"/>
      <c r="D17" s="240"/>
      <c r="E17" s="240"/>
      <c r="F17" s="240"/>
      <c r="G17" s="240"/>
      <c r="H17" s="240"/>
      <c r="I17" s="4">
        <v>10</v>
      </c>
      <c r="J17" s="23">
        <v>14477826</v>
      </c>
      <c r="K17" s="23">
        <v>25744057</v>
      </c>
    </row>
    <row r="18" spans="1:11" x14ac:dyDescent="0.2">
      <c r="A18" s="239" t="s">
        <v>166</v>
      </c>
      <c r="B18" s="240"/>
      <c r="C18" s="240"/>
      <c r="D18" s="240"/>
      <c r="E18" s="240"/>
      <c r="F18" s="240"/>
      <c r="G18" s="240"/>
      <c r="H18" s="240"/>
      <c r="I18" s="4">
        <v>11</v>
      </c>
      <c r="J18" s="23">
        <v>20981378</v>
      </c>
      <c r="K18" s="23">
        <v>13972853</v>
      </c>
    </row>
    <row r="19" spans="1:11" x14ac:dyDescent="0.2">
      <c r="A19" s="239" t="s">
        <v>168</v>
      </c>
      <c r="B19" s="240"/>
      <c r="C19" s="240"/>
      <c r="D19" s="240"/>
      <c r="E19" s="240"/>
      <c r="F19" s="240"/>
      <c r="G19" s="240"/>
      <c r="H19" s="240"/>
      <c r="I19" s="4">
        <v>12</v>
      </c>
      <c r="J19" s="23">
        <v>4571141</v>
      </c>
      <c r="K19" s="23">
        <v>639176</v>
      </c>
    </row>
    <row r="20" spans="1:11" x14ac:dyDescent="0.2">
      <c r="A20" s="236" t="s">
        <v>169</v>
      </c>
      <c r="B20" s="237"/>
      <c r="C20" s="237"/>
      <c r="D20" s="237"/>
      <c r="E20" s="237"/>
      <c r="F20" s="237"/>
      <c r="G20" s="237"/>
      <c r="H20" s="237"/>
      <c r="I20" s="4">
        <v>13</v>
      </c>
      <c r="J20" s="88">
        <f>SUM(J14:J19)</f>
        <v>1251535684</v>
      </c>
      <c r="K20" s="88">
        <f>SUM(K14:K19)</f>
        <v>991871261</v>
      </c>
    </row>
    <row r="21" spans="1:11" ht="23.45" customHeight="1" x14ac:dyDescent="0.2">
      <c r="A21" s="236" t="s">
        <v>170</v>
      </c>
      <c r="B21" s="303"/>
      <c r="C21" s="303"/>
      <c r="D21" s="303"/>
      <c r="E21" s="303"/>
      <c r="F21" s="303"/>
      <c r="G21" s="303"/>
      <c r="H21" s="304"/>
      <c r="I21" s="4">
        <v>14</v>
      </c>
      <c r="J21" s="88">
        <f>IF(J13&gt;J20,J13-J20,0)</f>
        <v>0</v>
      </c>
      <c r="K21" s="88">
        <f>IF(K13&gt;K20,K13-K20,0)</f>
        <v>100183727</v>
      </c>
    </row>
    <row r="22" spans="1:11" ht="23.45" customHeight="1" x14ac:dyDescent="0.2">
      <c r="A22" s="252" t="s">
        <v>171</v>
      </c>
      <c r="B22" s="305"/>
      <c r="C22" s="305"/>
      <c r="D22" s="305"/>
      <c r="E22" s="305"/>
      <c r="F22" s="305"/>
      <c r="G22" s="305"/>
      <c r="H22" s="306"/>
      <c r="I22" s="4">
        <v>15</v>
      </c>
      <c r="J22" s="88">
        <f>IF(J20&gt;J13,J20-J13,0)</f>
        <v>183542199</v>
      </c>
      <c r="K22" s="88">
        <f>IF(K20&gt;K13,K20-K13,0)</f>
        <v>0</v>
      </c>
    </row>
    <row r="23" spans="1:11" x14ac:dyDescent="0.2">
      <c r="A23" s="255" t="s">
        <v>172</v>
      </c>
      <c r="B23" s="269"/>
      <c r="C23" s="269"/>
      <c r="D23" s="269"/>
      <c r="E23" s="269"/>
      <c r="F23" s="269"/>
      <c r="G23" s="269"/>
      <c r="H23" s="269"/>
      <c r="I23" s="307"/>
      <c r="J23" s="307"/>
      <c r="K23" s="308"/>
    </row>
    <row r="24" spans="1:11" x14ac:dyDescent="0.2">
      <c r="A24" s="239" t="s">
        <v>373</v>
      </c>
      <c r="B24" s="240"/>
      <c r="C24" s="240"/>
      <c r="D24" s="240"/>
      <c r="E24" s="240"/>
      <c r="F24" s="240"/>
      <c r="G24" s="240"/>
      <c r="H24" s="240"/>
      <c r="I24" s="4">
        <v>16</v>
      </c>
      <c r="J24" s="23">
        <v>6095195</v>
      </c>
      <c r="K24" s="23">
        <v>184190</v>
      </c>
    </row>
    <row r="25" spans="1:11" x14ac:dyDescent="0.2">
      <c r="A25" s="239" t="s">
        <v>173</v>
      </c>
      <c r="B25" s="240"/>
      <c r="C25" s="240"/>
      <c r="D25" s="240"/>
      <c r="E25" s="240"/>
      <c r="F25" s="240"/>
      <c r="G25" s="240"/>
      <c r="H25" s="240"/>
      <c r="I25" s="4">
        <v>17</v>
      </c>
      <c r="J25" s="23"/>
      <c r="K25" s="23"/>
    </row>
    <row r="26" spans="1:11" x14ac:dyDescent="0.2">
      <c r="A26" s="239" t="s">
        <v>174</v>
      </c>
      <c r="B26" s="240"/>
      <c r="C26" s="240"/>
      <c r="D26" s="240"/>
      <c r="E26" s="240"/>
      <c r="F26" s="240"/>
      <c r="G26" s="240"/>
      <c r="H26" s="240"/>
      <c r="I26" s="4">
        <v>18</v>
      </c>
      <c r="J26" s="23"/>
      <c r="K26" s="23"/>
    </row>
    <row r="27" spans="1:11" x14ac:dyDescent="0.2">
      <c r="A27" s="239" t="s">
        <v>175</v>
      </c>
      <c r="B27" s="240"/>
      <c r="C27" s="240"/>
      <c r="D27" s="240"/>
      <c r="E27" s="240"/>
      <c r="F27" s="240"/>
      <c r="G27" s="240"/>
      <c r="H27" s="240"/>
      <c r="I27" s="4">
        <v>19</v>
      </c>
      <c r="J27" s="23"/>
      <c r="K27" s="23">
        <v>516309</v>
      </c>
    </row>
    <row r="28" spans="1:11" x14ac:dyDescent="0.2">
      <c r="A28" s="239" t="s">
        <v>176</v>
      </c>
      <c r="B28" s="240"/>
      <c r="C28" s="240"/>
      <c r="D28" s="240"/>
      <c r="E28" s="240"/>
      <c r="F28" s="240"/>
      <c r="G28" s="240"/>
      <c r="H28" s="240"/>
      <c r="I28" s="4">
        <v>20</v>
      </c>
      <c r="J28" s="23"/>
      <c r="K28" s="23"/>
    </row>
    <row r="29" spans="1:11" x14ac:dyDescent="0.2">
      <c r="A29" s="236" t="s">
        <v>177</v>
      </c>
      <c r="B29" s="237"/>
      <c r="C29" s="237"/>
      <c r="D29" s="237"/>
      <c r="E29" s="237"/>
      <c r="F29" s="237"/>
      <c r="G29" s="237"/>
      <c r="H29" s="237"/>
      <c r="I29" s="4">
        <v>21</v>
      </c>
      <c r="J29" s="88">
        <f>SUM(J24:J28)</f>
        <v>6095195</v>
      </c>
      <c r="K29" s="88">
        <f>SUM(K24:K28)</f>
        <v>700499</v>
      </c>
    </row>
    <row r="30" spans="1:11" x14ac:dyDescent="0.2">
      <c r="A30" s="239" t="s">
        <v>178</v>
      </c>
      <c r="B30" s="240"/>
      <c r="C30" s="240"/>
      <c r="D30" s="240"/>
      <c r="E30" s="240"/>
      <c r="F30" s="240"/>
      <c r="G30" s="240"/>
      <c r="H30" s="240"/>
      <c r="I30" s="4">
        <v>22</v>
      </c>
      <c r="J30" s="23">
        <v>39511611</v>
      </c>
      <c r="K30" s="23">
        <v>49680133</v>
      </c>
    </row>
    <row r="31" spans="1:11" x14ac:dyDescent="0.2">
      <c r="A31" s="239" t="s">
        <v>179</v>
      </c>
      <c r="B31" s="240"/>
      <c r="C31" s="240"/>
      <c r="D31" s="240"/>
      <c r="E31" s="240"/>
      <c r="F31" s="240"/>
      <c r="G31" s="240"/>
      <c r="H31" s="240"/>
      <c r="I31" s="4">
        <v>23</v>
      </c>
      <c r="J31" s="23"/>
      <c r="K31" s="23"/>
    </row>
    <row r="32" spans="1:11" x14ac:dyDescent="0.2">
      <c r="A32" s="239" t="s">
        <v>180</v>
      </c>
      <c r="B32" s="240"/>
      <c r="C32" s="240"/>
      <c r="D32" s="240"/>
      <c r="E32" s="240"/>
      <c r="F32" s="240"/>
      <c r="G32" s="240"/>
      <c r="H32" s="240"/>
      <c r="I32" s="4">
        <v>24</v>
      </c>
      <c r="J32" s="23"/>
      <c r="K32" s="23"/>
    </row>
    <row r="33" spans="1:11" x14ac:dyDescent="0.2">
      <c r="A33" s="236" t="s">
        <v>181</v>
      </c>
      <c r="B33" s="237"/>
      <c r="C33" s="237"/>
      <c r="D33" s="237"/>
      <c r="E33" s="237"/>
      <c r="F33" s="237"/>
      <c r="G33" s="237"/>
      <c r="H33" s="237"/>
      <c r="I33" s="4">
        <v>25</v>
      </c>
      <c r="J33" s="88">
        <f>SUM(J30:J32)</f>
        <v>39511611</v>
      </c>
      <c r="K33" s="88">
        <f>SUM(K30:K32)</f>
        <v>49680133</v>
      </c>
    </row>
    <row r="34" spans="1:11" ht="23.45" customHeight="1" x14ac:dyDescent="0.2">
      <c r="A34" s="236" t="s">
        <v>374</v>
      </c>
      <c r="B34" s="237"/>
      <c r="C34" s="237"/>
      <c r="D34" s="237"/>
      <c r="E34" s="237"/>
      <c r="F34" s="237"/>
      <c r="G34" s="237"/>
      <c r="H34" s="237"/>
      <c r="I34" s="4">
        <v>26</v>
      </c>
      <c r="J34" s="88">
        <f>IF(J29&gt;J33,J29-J33,0)</f>
        <v>0</v>
      </c>
      <c r="K34" s="88">
        <f>IF(K29&gt;K33,K29-K33,0)</f>
        <v>0</v>
      </c>
    </row>
    <row r="35" spans="1:11" ht="23.45" customHeight="1" x14ac:dyDescent="0.2">
      <c r="A35" s="236" t="s">
        <v>182</v>
      </c>
      <c r="B35" s="237"/>
      <c r="C35" s="237"/>
      <c r="D35" s="237"/>
      <c r="E35" s="237"/>
      <c r="F35" s="237"/>
      <c r="G35" s="237"/>
      <c r="H35" s="237"/>
      <c r="I35" s="4">
        <v>27</v>
      </c>
      <c r="J35" s="88">
        <f>IF(J33&gt;J29,J33-J29,0)</f>
        <v>33416416</v>
      </c>
      <c r="K35" s="88">
        <f>IF(K33&gt;K29,K33-K29,0)</f>
        <v>48979634</v>
      </c>
    </row>
    <row r="36" spans="1:11" x14ac:dyDescent="0.2">
      <c r="A36" s="255" t="s">
        <v>183</v>
      </c>
      <c r="B36" s="269"/>
      <c r="C36" s="269"/>
      <c r="D36" s="269"/>
      <c r="E36" s="269"/>
      <c r="F36" s="269"/>
      <c r="G36" s="269"/>
      <c r="H36" s="269"/>
      <c r="I36" s="307">
        <v>0</v>
      </c>
      <c r="J36" s="307"/>
      <c r="K36" s="308"/>
    </row>
    <row r="37" spans="1:11" ht="12.75" customHeight="1" x14ac:dyDescent="0.2">
      <c r="A37" s="239" t="s">
        <v>184</v>
      </c>
      <c r="B37" s="240"/>
      <c r="C37" s="240"/>
      <c r="D37" s="240"/>
      <c r="E37" s="240"/>
      <c r="F37" s="240"/>
      <c r="G37" s="240"/>
      <c r="H37" s="240"/>
      <c r="I37" s="4">
        <v>28</v>
      </c>
      <c r="J37" s="23"/>
      <c r="K37" s="23"/>
    </row>
    <row r="38" spans="1:11" ht="12.75" customHeight="1" x14ac:dyDescent="0.2">
      <c r="A38" s="239" t="s">
        <v>375</v>
      </c>
      <c r="B38" s="240"/>
      <c r="C38" s="240"/>
      <c r="D38" s="240"/>
      <c r="E38" s="240"/>
      <c r="F38" s="240"/>
      <c r="G38" s="240"/>
      <c r="H38" s="240"/>
      <c r="I38" s="4">
        <v>29</v>
      </c>
      <c r="J38" s="23">
        <v>314021515</v>
      </c>
      <c r="K38" s="23">
        <v>103005</v>
      </c>
    </row>
    <row r="39" spans="1:11" ht="12.75" customHeight="1" x14ac:dyDescent="0.2">
      <c r="A39" s="239" t="s">
        <v>185</v>
      </c>
      <c r="B39" s="240"/>
      <c r="C39" s="240"/>
      <c r="D39" s="240"/>
      <c r="E39" s="240"/>
      <c r="F39" s="240"/>
      <c r="G39" s="240"/>
      <c r="H39" s="240"/>
      <c r="I39" s="4">
        <v>30</v>
      </c>
      <c r="J39" s="23">
        <v>32620660</v>
      </c>
      <c r="K39" s="23">
        <v>5636410</v>
      </c>
    </row>
    <row r="40" spans="1:11" x14ac:dyDescent="0.2">
      <c r="A40" s="236" t="s">
        <v>186</v>
      </c>
      <c r="B40" s="237"/>
      <c r="C40" s="237"/>
      <c r="D40" s="237"/>
      <c r="E40" s="237"/>
      <c r="F40" s="237"/>
      <c r="G40" s="237"/>
      <c r="H40" s="237"/>
      <c r="I40" s="4">
        <v>31</v>
      </c>
      <c r="J40" s="88">
        <f>SUM(J37:J39)</f>
        <v>346642175</v>
      </c>
      <c r="K40" s="88">
        <f>SUM(K37:K39)</f>
        <v>5739415</v>
      </c>
    </row>
    <row r="41" spans="1:11" ht="12.75" customHeight="1" x14ac:dyDescent="0.2">
      <c r="A41" s="239" t="s">
        <v>187</v>
      </c>
      <c r="B41" s="240"/>
      <c r="C41" s="240"/>
      <c r="D41" s="240"/>
      <c r="E41" s="240"/>
      <c r="F41" s="240"/>
      <c r="G41" s="240"/>
      <c r="H41" s="240"/>
      <c r="I41" s="4">
        <v>32</v>
      </c>
      <c r="J41" s="23">
        <v>104590173</v>
      </c>
      <c r="K41" s="23">
        <v>54239269</v>
      </c>
    </row>
    <row r="42" spans="1:11" ht="12.75" customHeight="1" x14ac:dyDescent="0.2">
      <c r="A42" s="239" t="s">
        <v>188</v>
      </c>
      <c r="B42" s="240"/>
      <c r="C42" s="240"/>
      <c r="D42" s="240"/>
      <c r="E42" s="240"/>
      <c r="F42" s="240"/>
      <c r="G42" s="240"/>
      <c r="H42" s="240"/>
      <c r="I42" s="4">
        <v>33</v>
      </c>
      <c r="J42" s="23"/>
      <c r="K42" s="23"/>
    </row>
    <row r="43" spans="1:11" ht="12.75" customHeight="1" x14ac:dyDescent="0.2">
      <c r="A43" s="239" t="s">
        <v>395</v>
      </c>
      <c r="B43" s="240"/>
      <c r="C43" s="240"/>
      <c r="D43" s="240"/>
      <c r="E43" s="240"/>
      <c r="F43" s="240"/>
      <c r="G43" s="240"/>
      <c r="H43" s="240"/>
      <c r="I43" s="4">
        <v>34</v>
      </c>
      <c r="J43" s="23"/>
      <c r="K43" s="23"/>
    </row>
    <row r="44" spans="1:11" ht="12.75" customHeight="1" x14ac:dyDescent="0.2">
      <c r="A44" s="239" t="s">
        <v>376</v>
      </c>
      <c r="B44" s="240"/>
      <c r="C44" s="240"/>
      <c r="D44" s="240"/>
      <c r="E44" s="240"/>
      <c r="F44" s="240"/>
      <c r="G44" s="240"/>
      <c r="H44" s="240"/>
      <c r="I44" s="4">
        <v>35</v>
      </c>
      <c r="J44" s="23"/>
      <c r="K44" s="23"/>
    </row>
    <row r="45" spans="1:11" ht="12.75" customHeight="1" x14ac:dyDescent="0.2">
      <c r="A45" s="239" t="s">
        <v>189</v>
      </c>
      <c r="B45" s="240"/>
      <c r="C45" s="240"/>
      <c r="D45" s="240"/>
      <c r="E45" s="240"/>
      <c r="F45" s="240"/>
      <c r="G45" s="240"/>
      <c r="H45" s="240"/>
      <c r="I45" s="4">
        <v>36</v>
      </c>
      <c r="J45" s="23">
        <v>29623189</v>
      </c>
      <c r="K45" s="23">
        <v>20501011</v>
      </c>
    </row>
    <row r="46" spans="1:11" x14ac:dyDescent="0.2">
      <c r="A46" s="236" t="s">
        <v>190</v>
      </c>
      <c r="B46" s="237"/>
      <c r="C46" s="237"/>
      <c r="D46" s="237"/>
      <c r="E46" s="237"/>
      <c r="F46" s="237"/>
      <c r="G46" s="237"/>
      <c r="H46" s="237"/>
      <c r="I46" s="4">
        <v>37</v>
      </c>
      <c r="J46" s="88">
        <f>SUM(J41:J45)</f>
        <v>134213362</v>
      </c>
      <c r="K46" s="88">
        <f>SUM(K41:K45)</f>
        <v>74740280</v>
      </c>
    </row>
    <row r="47" spans="1:11" ht="23.45" customHeight="1" x14ac:dyDescent="0.2">
      <c r="A47" s="236" t="s">
        <v>191</v>
      </c>
      <c r="B47" s="237"/>
      <c r="C47" s="237"/>
      <c r="D47" s="237"/>
      <c r="E47" s="237"/>
      <c r="F47" s="237"/>
      <c r="G47" s="237"/>
      <c r="H47" s="237"/>
      <c r="I47" s="4">
        <v>38</v>
      </c>
      <c r="J47" s="88">
        <f>IF(J40&gt;J46,J40-J46,0)</f>
        <v>212428813</v>
      </c>
      <c r="K47" s="88">
        <f>IF(K40&gt;K46,K40-K46,0)</f>
        <v>0</v>
      </c>
    </row>
    <row r="48" spans="1:11" ht="23.45" customHeight="1" x14ac:dyDescent="0.2">
      <c r="A48" s="236" t="s">
        <v>192</v>
      </c>
      <c r="B48" s="237"/>
      <c r="C48" s="237"/>
      <c r="D48" s="237"/>
      <c r="E48" s="237"/>
      <c r="F48" s="237"/>
      <c r="G48" s="237"/>
      <c r="H48" s="237"/>
      <c r="I48" s="4">
        <v>39</v>
      </c>
      <c r="J48" s="88">
        <f>IF(J46&gt;J40,J46-J40,0)</f>
        <v>0</v>
      </c>
      <c r="K48" s="88">
        <f>IF(K46&gt;K40,K46-K40,0)</f>
        <v>69000865</v>
      </c>
    </row>
    <row r="49" spans="1:11" x14ac:dyDescent="0.2">
      <c r="A49" s="236" t="s">
        <v>193</v>
      </c>
      <c r="B49" s="237"/>
      <c r="C49" s="237"/>
      <c r="D49" s="237"/>
      <c r="E49" s="237"/>
      <c r="F49" s="237"/>
      <c r="G49" s="237"/>
      <c r="H49" s="237"/>
      <c r="I49" s="4">
        <v>40</v>
      </c>
      <c r="J49" s="88">
        <f>IF(J21-J22+J34-J35+J47-J48&gt;0,J21-J22+J34-J35+J47-J48,0)</f>
        <v>0</v>
      </c>
      <c r="K49" s="88">
        <f>IF(K21-K22+K34-K35+K47-K48&gt;0,K21-K22+K34-K35+K47-K48,0)</f>
        <v>0</v>
      </c>
    </row>
    <row r="50" spans="1:11" x14ac:dyDescent="0.2">
      <c r="A50" s="236" t="s">
        <v>194</v>
      </c>
      <c r="B50" s="237"/>
      <c r="C50" s="237"/>
      <c r="D50" s="237"/>
      <c r="E50" s="237"/>
      <c r="F50" s="237"/>
      <c r="G50" s="237"/>
      <c r="H50" s="237"/>
      <c r="I50" s="4">
        <v>41</v>
      </c>
      <c r="J50" s="88">
        <f>IF(J22-J21+J35-J34+J48-J47&gt;0,J22-J21+J35-J34+J48-J47,0)</f>
        <v>4529802</v>
      </c>
      <c r="K50" s="88">
        <f>IF(K22-K21+K35-K34+K48-K47&gt;0,K22-K21+K35-K34+K48-K47,0)</f>
        <v>17796772</v>
      </c>
    </row>
    <row r="51" spans="1:11" x14ac:dyDescent="0.2">
      <c r="A51" s="236" t="s">
        <v>195</v>
      </c>
      <c r="B51" s="237"/>
      <c r="C51" s="237"/>
      <c r="D51" s="237"/>
      <c r="E51" s="237"/>
      <c r="F51" s="237"/>
      <c r="G51" s="237"/>
      <c r="H51" s="237"/>
      <c r="I51" s="4">
        <v>42</v>
      </c>
      <c r="J51" s="23">
        <v>23344618</v>
      </c>
      <c r="K51" s="23">
        <v>26387551</v>
      </c>
    </row>
    <row r="52" spans="1:11" x14ac:dyDescent="0.2">
      <c r="A52" s="236" t="s">
        <v>196</v>
      </c>
      <c r="B52" s="237"/>
      <c r="C52" s="237"/>
      <c r="D52" s="237"/>
      <c r="E52" s="237"/>
      <c r="F52" s="237"/>
      <c r="G52" s="237"/>
      <c r="H52" s="237"/>
      <c r="I52" s="4">
        <v>43</v>
      </c>
      <c r="J52" s="23"/>
      <c r="K52" s="23">
        <f>+K49</f>
        <v>0</v>
      </c>
    </row>
    <row r="53" spans="1:11" x14ac:dyDescent="0.2">
      <c r="A53" s="236" t="s">
        <v>197</v>
      </c>
      <c r="B53" s="237"/>
      <c r="C53" s="237"/>
      <c r="D53" s="237"/>
      <c r="E53" s="237"/>
      <c r="F53" s="237"/>
      <c r="G53" s="237"/>
      <c r="H53" s="237"/>
      <c r="I53" s="4">
        <v>44</v>
      </c>
      <c r="J53" s="23">
        <f>J50</f>
        <v>4529802</v>
      </c>
      <c r="K53" s="23">
        <f>+K50</f>
        <v>17796772</v>
      </c>
    </row>
    <row r="54" spans="1:11" x14ac:dyDescent="0.2">
      <c r="A54" s="252" t="s">
        <v>198</v>
      </c>
      <c r="B54" s="253"/>
      <c r="C54" s="253"/>
      <c r="D54" s="253"/>
      <c r="E54" s="253"/>
      <c r="F54" s="253"/>
      <c r="G54" s="253"/>
      <c r="H54" s="253"/>
      <c r="I54" s="7">
        <v>45</v>
      </c>
      <c r="J54" s="91">
        <f>J51+J52-J53</f>
        <v>18814816</v>
      </c>
      <c r="K54" s="91">
        <f>K51+K52-K53</f>
        <v>8590779</v>
      </c>
    </row>
    <row r="55" spans="1:11" x14ac:dyDescent="0.2">
      <c r="A55" s="63" t="s">
        <v>199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8:K12 J30:K32 J24:K28 J51:K53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G2" sqref="G2:H2"/>
    </sheetView>
  </sheetViews>
  <sheetFormatPr defaultColWidth="9.140625" defaultRowHeight="12.75" x14ac:dyDescent="0.2"/>
  <cols>
    <col min="1" max="1" width="7.28515625" style="65" customWidth="1"/>
    <col min="2" max="2" width="5.7109375" style="65" customWidth="1"/>
    <col min="3" max="3" width="11" style="65" customWidth="1"/>
    <col min="4" max="4" width="7.140625" style="65" customWidth="1"/>
    <col min="5" max="5" width="10.5703125" style="65" customWidth="1"/>
    <col min="6" max="6" width="7.28515625" style="65" customWidth="1"/>
    <col min="7" max="7" width="9.140625" style="65"/>
    <col min="8" max="8" width="6.28515625" style="65" customWidth="1"/>
    <col min="9" max="9" width="8.28515625" style="65" customWidth="1"/>
    <col min="10" max="10" width="10" style="65" customWidth="1"/>
    <col min="11" max="11" width="10.42578125" style="65" customWidth="1"/>
    <col min="12" max="16384" width="9.140625" style="65"/>
  </cols>
  <sheetData>
    <row r="1" spans="1:12" ht="28.5" customHeight="1" x14ac:dyDescent="0.2">
      <c r="A1" s="313" t="s">
        <v>140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64"/>
    </row>
    <row r="2" spans="1:12" ht="15.75" x14ac:dyDescent="0.2">
      <c r="A2" s="75"/>
      <c r="B2" s="76"/>
      <c r="C2" s="321" t="s">
        <v>141</v>
      </c>
      <c r="D2" s="321"/>
      <c r="E2" s="153">
        <v>43101</v>
      </c>
      <c r="F2" s="77" t="s">
        <v>111</v>
      </c>
      <c r="G2" s="322">
        <v>43281</v>
      </c>
      <c r="H2" s="323"/>
      <c r="I2" s="76"/>
      <c r="J2" s="76"/>
      <c r="K2" s="76"/>
      <c r="L2" s="66"/>
    </row>
    <row r="3" spans="1:12" ht="24.75" thickBot="1" x14ac:dyDescent="0.25">
      <c r="A3" s="324" t="s">
        <v>261</v>
      </c>
      <c r="B3" s="324"/>
      <c r="C3" s="324"/>
      <c r="D3" s="324"/>
      <c r="E3" s="324"/>
      <c r="F3" s="324"/>
      <c r="G3" s="324"/>
      <c r="H3" s="324"/>
      <c r="I3" s="154" t="s">
        <v>142</v>
      </c>
      <c r="J3" s="155" t="s">
        <v>143</v>
      </c>
      <c r="K3" s="155" t="s">
        <v>260</v>
      </c>
    </row>
    <row r="4" spans="1:12" x14ac:dyDescent="0.2">
      <c r="A4" s="325">
        <v>1</v>
      </c>
      <c r="B4" s="325"/>
      <c r="C4" s="325"/>
      <c r="D4" s="325"/>
      <c r="E4" s="325"/>
      <c r="F4" s="325"/>
      <c r="G4" s="325"/>
      <c r="H4" s="325"/>
      <c r="I4" s="157">
        <v>2</v>
      </c>
      <c r="J4" s="156" t="s">
        <v>97</v>
      </c>
      <c r="K4" s="156" t="s">
        <v>98</v>
      </c>
    </row>
    <row r="5" spans="1:12" x14ac:dyDescent="0.2">
      <c r="A5" s="315" t="s">
        <v>144</v>
      </c>
      <c r="B5" s="316"/>
      <c r="C5" s="316"/>
      <c r="D5" s="316"/>
      <c r="E5" s="316"/>
      <c r="F5" s="316"/>
      <c r="G5" s="316"/>
      <c r="H5" s="316"/>
      <c r="I5" s="67">
        <v>1</v>
      </c>
      <c r="J5" s="161">
        <v>42903930</v>
      </c>
      <c r="K5" s="161">
        <v>42903930</v>
      </c>
    </row>
    <row r="6" spans="1:12" x14ac:dyDescent="0.2">
      <c r="A6" s="315" t="s">
        <v>145</v>
      </c>
      <c r="B6" s="316"/>
      <c r="C6" s="316"/>
      <c r="D6" s="316"/>
      <c r="E6" s="316"/>
      <c r="F6" s="316"/>
      <c r="G6" s="316"/>
      <c r="H6" s="316"/>
      <c r="I6" s="67">
        <v>2</v>
      </c>
      <c r="J6" s="162">
        <v>3923969</v>
      </c>
      <c r="K6" s="162">
        <v>3923969</v>
      </c>
    </row>
    <row r="7" spans="1:12" x14ac:dyDescent="0.2">
      <c r="A7" s="315" t="s">
        <v>146</v>
      </c>
      <c r="B7" s="316"/>
      <c r="C7" s="316"/>
      <c r="D7" s="316"/>
      <c r="E7" s="316"/>
      <c r="F7" s="316"/>
      <c r="G7" s="316"/>
      <c r="H7" s="316"/>
      <c r="I7" s="67">
        <v>3</v>
      </c>
      <c r="J7" s="162">
        <v>-11600</v>
      </c>
      <c r="K7" s="162">
        <v>-11060</v>
      </c>
    </row>
    <row r="8" spans="1:12" x14ac:dyDescent="0.2">
      <c r="A8" s="315" t="s">
        <v>147</v>
      </c>
      <c r="B8" s="316"/>
      <c r="C8" s="316"/>
      <c r="D8" s="316"/>
      <c r="E8" s="316"/>
      <c r="F8" s="316"/>
      <c r="G8" s="316"/>
      <c r="H8" s="316"/>
      <c r="I8" s="67">
        <v>4</v>
      </c>
      <c r="J8" s="162"/>
      <c r="K8" s="162">
        <v>-242616915</v>
      </c>
    </row>
    <row r="9" spans="1:12" x14ac:dyDescent="0.2">
      <c r="A9" s="315" t="s">
        <v>148</v>
      </c>
      <c r="B9" s="316"/>
      <c r="C9" s="316"/>
      <c r="D9" s="316"/>
      <c r="E9" s="316"/>
      <c r="F9" s="316"/>
      <c r="G9" s="316"/>
      <c r="H9" s="316"/>
      <c r="I9" s="67">
        <v>5</v>
      </c>
      <c r="J9" s="162">
        <v>-242616915</v>
      </c>
      <c r="K9" s="162">
        <v>-175992075</v>
      </c>
    </row>
    <row r="10" spans="1:12" ht="12.75" customHeight="1" x14ac:dyDescent="0.2">
      <c r="A10" s="239" t="s">
        <v>378</v>
      </c>
      <c r="B10" s="240"/>
      <c r="C10" s="240"/>
      <c r="D10" s="240"/>
      <c r="E10" s="240"/>
      <c r="F10" s="240"/>
      <c r="G10" s="240"/>
      <c r="H10" s="240"/>
      <c r="I10" s="67">
        <v>6</v>
      </c>
      <c r="J10" s="162"/>
      <c r="K10" s="162"/>
    </row>
    <row r="11" spans="1:12" x14ac:dyDescent="0.2">
      <c r="A11" s="315" t="s">
        <v>149</v>
      </c>
      <c r="B11" s="316"/>
      <c r="C11" s="316"/>
      <c r="D11" s="316"/>
      <c r="E11" s="316"/>
      <c r="F11" s="316"/>
      <c r="G11" s="316"/>
      <c r="H11" s="316"/>
      <c r="I11" s="67">
        <v>7</v>
      </c>
      <c r="J11" s="162"/>
      <c r="K11" s="162"/>
    </row>
    <row r="12" spans="1:12" x14ac:dyDescent="0.2">
      <c r="A12" s="315" t="s">
        <v>150</v>
      </c>
      <c r="B12" s="316"/>
      <c r="C12" s="316"/>
      <c r="D12" s="316"/>
      <c r="E12" s="316"/>
      <c r="F12" s="316"/>
      <c r="G12" s="316"/>
      <c r="H12" s="316"/>
      <c r="I12" s="67">
        <v>8</v>
      </c>
      <c r="J12" s="162"/>
      <c r="K12" s="162"/>
    </row>
    <row r="13" spans="1:12" x14ac:dyDescent="0.2">
      <c r="A13" s="239" t="s">
        <v>151</v>
      </c>
      <c r="B13" s="316"/>
      <c r="C13" s="316"/>
      <c r="D13" s="316"/>
      <c r="E13" s="316"/>
      <c r="F13" s="316"/>
      <c r="G13" s="316"/>
      <c r="H13" s="316"/>
      <c r="I13" s="67">
        <v>9</v>
      </c>
      <c r="J13" s="162"/>
      <c r="K13" s="162"/>
    </row>
    <row r="14" spans="1:12" ht="18.600000000000001" customHeight="1" x14ac:dyDescent="0.2">
      <c r="A14" s="317" t="s">
        <v>152</v>
      </c>
      <c r="B14" s="318"/>
      <c r="C14" s="318"/>
      <c r="D14" s="318"/>
      <c r="E14" s="318"/>
      <c r="F14" s="318"/>
      <c r="G14" s="318"/>
      <c r="H14" s="318"/>
      <c r="I14" s="67">
        <v>10</v>
      </c>
      <c r="J14" s="88">
        <f>SUM(J5:J13)</f>
        <v>-195800616</v>
      </c>
      <c r="K14" s="88">
        <f>SUM(K5:K13)</f>
        <v>-371792151</v>
      </c>
    </row>
    <row r="15" spans="1:12" x14ac:dyDescent="0.2">
      <c r="A15" s="239" t="s">
        <v>396</v>
      </c>
      <c r="B15" s="316"/>
      <c r="C15" s="316"/>
      <c r="D15" s="316"/>
      <c r="E15" s="316"/>
      <c r="F15" s="316"/>
      <c r="G15" s="316"/>
      <c r="H15" s="316"/>
      <c r="I15" s="67">
        <v>11</v>
      </c>
      <c r="J15" s="69"/>
      <c r="K15" s="69"/>
    </row>
    <row r="16" spans="1:12" x14ac:dyDescent="0.2">
      <c r="A16" s="315" t="s">
        <v>153</v>
      </c>
      <c r="B16" s="316"/>
      <c r="C16" s="316"/>
      <c r="D16" s="316"/>
      <c r="E16" s="316"/>
      <c r="F16" s="316"/>
      <c r="G16" s="316"/>
      <c r="H16" s="316"/>
      <c r="I16" s="67">
        <v>12</v>
      </c>
      <c r="J16" s="69"/>
      <c r="K16" s="69"/>
    </row>
    <row r="17" spans="1:11" ht="12.75" customHeight="1" x14ac:dyDescent="0.2">
      <c r="A17" s="239" t="s">
        <v>379</v>
      </c>
      <c r="B17" s="240"/>
      <c r="C17" s="240"/>
      <c r="D17" s="240"/>
      <c r="E17" s="240"/>
      <c r="F17" s="240"/>
      <c r="G17" s="240"/>
      <c r="H17" s="240"/>
      <c r="I17" s="67">
        <v>13</v>
      </c>
      <c r="J17" s="69"/>
      <c r="K17" s="69"/>
    </row>
    <row r="18" spans="1:11" x14ac:dyDescent="0.2">
      <c r="A18" s="315" t="s">
        <v>154</v>
      </c>
      <c r="B18" s="316"/>
      <c r="C18" s="316"/>
      <c r="D18" s="316"/>
      <c r="E18" s="316"/>
      <c r="F18" s="316"/>
      <c r="G18" s="316"/>
      <c r="H18" s="316"/>
      <c r="I18" s="67">
        <v>14</v>
      </c>
      <c r="J18" s="69"/>
      <c r="K18" s="69"/>
    </row>
    <row r="19" spans="1:11" x14ac:dyDescent="0.2">
      <c r="A19" s="315" t="s">
        <v>155</v>
      </c>
      <c r="B19" s="316"/>
      <c r="C19" s="316"/>
      <c r="D19" s="316"/>
      <c r="E19" s="316"/>
      <c r="F19" s="316"/>
      <c r="G19" s="316"/>
      <c r="H19" s="316"/>
      <c r="I19" s="67">
        <v>15</v>
      </c>
      <c r="J19" s="69"/>
      <c r="K19" s="69"/>
    </row>
    <row r="20" spans="1:11" x14ac:dyDescent="0.2">
      <c r="A20" s="315" t="s">
        <v>156</v>
      </c>
      <c r="B20" s="316"/>
      <c r="C20" s="316"/>
      <c r="D20" s="316"/>
      <c r="E20" s="316"/>
      <c r="F20" s="316"/>
      <c r="G20" s="316"/>
      <c r="H20" s="316"/>
      <c r="I20" s="67">
        <v>16</v>
      </c>
      <c r="J20" s="69"/>
      <c r="K20" s="69"/>
    </row>
    <row r="21" spans="1:11" ht="16.149999999999999" customHeight="1" x14ac:dyDescent="0.2">
      <c r="A21" s="317" t="s">
        <v>157</v>
      </c>
      <c r="B21" s="318"/>
      <c r="C21" s="318"/>
      <c r="D21" s="318"/>
      <c r="E21" s="318"/>
      <c r="F21" s="318"/>
      <c r="G21" s="318"/>
      <c r="H21" s="318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">
      <c r="A22" s="319"/>
      <c r="B22" s="320"/>
      <c r="C22" s="320"/>
      <c r="D22" s="320"/>
      <c r="E22" s="320"/>
      <c r="F22" s="320"/>
      <c r="G22" s="320"/>
      <c r="H22" s="320"/>
      <c r="I22" s="294"/>
      <c r="J22" s="294"/>
      <c r="K22" s="295"/>
    </row>
    <row r="23" spans="1:11" ht="12.75" customHeight="1" x14ac:dyDescent="0.2">
      <c r="A23" s="309" t="s">
        <v>380</v>
      </c>
      <c r="B23" s="310"/>
      <c r="C23" s="310"/>
      <c r="D23" s="310"/>
      <c r="E23" s="310"/>
      <c r="F23" s="310"/>
      <c r="G23" s="310"/>
      <c r="H23" s="310"/>
      <c r="I23" s="70">
        <v>18</v>
      </c>
      <c r="J23" s="68"/>
      <c r="K23" s="68"/>
    </row>
    <row r="24" spans="1:11" ht="23.25" customHeight="1" x14ac:dyDescent="0.2">
      <c r="A24" s="261" t="s">
        <v>381</v>
      </c>
      <c r="B24" s="262"/>
      <c r="C24" s="262"/>
      <c r="D24" s="262"/>
      <c r="E24" s="262"/>
      <c r="F24" s="262"/>
      <c r="G24" s="262"/>
      <c r="H24" s="262"/>
      <c r="I24" s="71">
        <v>19</v>
      </c>
      <c r="J24" s="158"/>
      <c r="K24" s="158"/>
    </row>
    <row r="25" spans="1:11" ht="30" customHeight="1" x14ac:dyDescent="0.2">
      <c r="A25" s="311" t="s">
        <v>158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5546875" defaultRowHeight="12.75" x14ac:dyDescent="0.2"/>
  <cols>
    <col min="1" max="16384" width="8.85546875" style="81"/>
  </cols>
  <sheetData>
    <row r="1" spans="1:10" x14ac:dyDescent="0.2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75" x14ac:dyDescent="0.25">
      <c r="A2" s="326" t="s">
        <v>355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x14ac:dyDescent="0.2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">
      <c r="A4" s="160"/>
      <c r="B4" s="160"/>
      <c r="C4" s="160"/>
      <c r="D4" s="160"/>
      <c r="E4" s="160"/>
      <c r="F4" s="160"/>
      <c r="G4" s="160"/>
      <c r="H4" s="160"/>
      <c r="I4" s="160"/>
      <c r="J4" s="160"/>
    </row>
    <row r="5" spans="1:10" ht="12.75" customHeight="1" x14ac:dyDescent="0.2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ht="12.75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</row>
    <row r="7" spans="1:10" ht="12.75" customHeight="1" x14ac:dyDescent="0.2">
      <c r="A7" s="160"/>
      <c r="B7" s="160"/>
      <c r="C7" s="160"/>
      <c r="D7" s="160"/>
      <c r="E7" s="160"/>
      <c r="F7" s="160"/>
      <c r="G7" s="160"/>
      <c r="H7" s="160"/>
      <c r="I7" s="160"/>
      <c r="J7" s="160"/>
    </row>
    <row r="8" spans="1:10" ht="12.75" customHeight="1" x14ac:dyDescent="0.2">
      <c r="A8" s="160"/>
      <c r="B8" s="160"/>
      <c r="C8" s="160"/>
      <c r="D8" s="160"/>
      <c r="E8" s="160"/>
      <c r="F8" s="160"/>
      <c r="G8" s="160"/>
      <c r="H8" s="160"/>
      <c r="I8" s="160"/>
      <c r="J8" s="160"/>
    </row>
    <row r="9" spans="1:10" ht="12.75" customHeight="1" x14ac:dyDescent="0.2">
      <c r="A9" s="160"/>
      <c r="B9" s="160"/>
      <c r="C9" s="160"/>
      <c r="D9" s="160"/>
      <c r="E9" s="160"/>
      <c r="F9" s="160"/>
      <c r="G9" s="160"/>
      <c r="H9" s="160"/>
      <c r="I9" s="160"/>
      <c r="J9" s="160"/>
    </row>
    <row r="10" spans="1:10" ht="12.75" customHeight="1" x14ac:dyDescent="0.2">
      <c r="A10" s="160"/>
      <c r="B10" s="160"/>
      <c r="C10" s="160"/>
      <c r="D10" s="160"/>
      <c r="E10" s="160"/>
      <c r="F10" s="160"/>
      <c r="G10" s="160"/>
      <c r="H10" s="160"/>
      <c r="I10" s="160"/>
      <c r="J10" s="160"/>
    </row>
    <row r="11" spans="1:10" ht="12.75" customHeigh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</row>
    <row r="12" spans="1:10" ht="12.75" customHeight="1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</row>
    <row r="13" spans="1:10" ht="12.75" customHeight="1" x14ac:dyDescent="0.2">
      <c r="A13" s="160"/>
      <c r="B13" s="160"/>
      <c r="C13" s="160"/>
      <c r="D13" s="160"/>
      <c r="E13" s="160"/>
      <c r="F13" s="160"/>
      <c r="G13" s="160"/>
      <c r="H13" s="160"/>
      <c r="I13" s="160"/>
      <c r="J13" s="160"/>
    </row>
    <row r="14" spans="1:10" ht="12.75" customHeight="1" x14ac:dyDescent="0.2">
      <c r="A14" s="160"/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12.75" customHeight="1" x14ac:dyDescent="0.2">
      <c r="A15" s="160"/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ht="12.75" customHeight="1" x14ac:dyDescent="0.2">
      <c r="A16" s="160"/>
      <c r="B16" s="160"/>
      <c r="C16" s="160"/>
      <c r="D16" s="160"/>
      <c r="E16" s="160"/>
      <c r="F16" s="160"/>
      <c r="G16" s="160"/>
      <c r="H16" s="160"/>
      <c r="I16" s="160"/>
      <c r="J16" s="160"/>
    </row>
    <row r="17" spans="1:10" ht="12.75" customHeight="1" x14ac:dyDescent="0.2">
      <c r="A17" s="160"/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ht="12.75" customHeight="1" x14ac:dyDescent="0.2">
      <c r="A18" s="160"/>
      <c r="B18" s="160"/>
      <c r="C18" s="160"/>
      <c r="D18" s="160"/>
      <c r="E18" s="160"/>
      <c r="F18" s="160"/>
      <c r="G18" s="160"/>
      <c r="H18" s="160"/>
      <c r="I18" s="160"/>
      <c r="J18" s="160"/>
    </row>
    <row r="19" spans="1:10" ht="12.75" customHeight="1" x14ac:dyDescent="0.2">
      <c r="A19" s="160"/>
      <c r="B19" s="160"/>
      <c r="C19" s="160"/>
      <c r="D19" s="160"/>
      <c r="E19" s="160"/>
      <c r="F19" s="160"/>
      <c r="G19" s="160"/>
      <c r="H19" s="160"/>
      <c r="I19" s="160"/>
      <c r="J19" s="160"/>
    </row>
    <row r="20" spans="1:10" ht="12.75" customHeight="1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</row>
    <row r="21" spans="1:10" x14ac:dyDescent="0.2">
      <c r="A21" s="327"/>
      <c r="B21" s="327"/>
      <c r="C21" s="327"/>
      <c r="D21" s="327"/>
      <c r="E21" s="327"/>
      <c r="F21" s="327"/>
      <c r="G21" s="327"/>
      <c r="H21" s="327"/>
      <c r="I21" s="327"/>
      <c r="J21" s="327"/>
    </row>
    <row r="22" spans="1:10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2018-07-30T11:52:53Z</dcterms:modified>
</cp:coreProperties>
</file>