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Bilješke!$A$1:$J$121</definedName>
    <definedName name="_xlnm.Print_Area" localSheetId="0">'OPĆI PODACI'!$A$1:$I$63</definedName>
    <definedName name="_xlnm.Print_Area" localSheetId="4">PK!$A$1:$K$26</definedName>
    <definedName name="_xlnm.Print_Area" localSheetId="2">RDG!$A$1:$M$71</definedName>
  </definedNames>
  <calcPr calcId="145621"/>
</workbook>
</file>

<file path=xl/calcChain.xml><?xml version="1.0" encoding="utf-8"?>
<calcChain xmlns="http://schemas.openxmlformats.org/spreadsheetml/2006/main">
  <c r="K51" i="21" l="1"/>
  <c r="K13" i="21"/>
  <c r="K19" i="21"/>
  <c r="K21" i="21" s="1"/>
  <c r="K12" i="21"/>
  <c r="K20" i="21" l="1"/>
  <c r="K50" i="21" l="1"/>
  <c r="K45" i="21"/>
  <c r="K47" i="21" s="1"/>
  <c r="K39" i="21"/>
  <c r="K32" i="21"/>
  <c r="K34" i="21" s="1"/>
  <c r="K28" i="21"/>
  <c r="K46" i="21" l="1"/>
  <c r="K48" i="21" s="1"/>
  <c r="K33" i="21"/>
  <c r="K53" i="21" l="1"/>
  <c r="K49" i="21"/>
  <c r="J25" i="17" l="1"/>
  <c r="J15" i="17"/>
  <c r="J45" i="21"/>
  <c r="J47" i="21" s="1"/>
  <c r="J39" i="21"/>
  <c r="J32" i="21"/>
  <c r="J34" i="21" s="1"/>
  <c r="J28" i="21"/>
  <c r="J19" i="21"/>
  <c r="J21" i="21" s="1"/>
  <c r="J12" i="21"/>
  <c r="K33" i="18"/>
  <c r="J33" i="18"/>
  <c r="K27" i="18"/>
  <c r="K42" i="18" s="1"/>
  <c r="J27" i="18"/>
  <c r="K22" i="18"/>
  <c r="J22" i="18"/>
  <c r="K16" i="18"/>
  <c r="J16" i="18"/>
  <c r="K12" i="18"/>
  <c r="J12" i="18"/>
  <c r="J10" i="18" s="1"/>
  <c r="J43" i="18" s="1"/>
  <c r="J46" i="18" s="1"/>
  <c r="K10" i="18"/>
  <c r="K43" i="18" s="1"/>
  <c r="K46" i="18" s="1"/>
  <c r="K7" i="18"/>
  <c r="J7" i="18"/>
  <c r="J42" i="18" s="1"/>
  <c r="J24" i="17" l="1"/>
  <c r="J46" i="21"/>
  <c r="J48" i="21" s="1"/>
  <c r="J51" i="21" s="1"/>
  <c r="J53" i="21" s="1"/>
  <c r="J33" i="21"/>
  <c r="J20" i="21"/>
  <c r="K45" i="18"/>
  <c r="K44" i="18"/>
  <c r="K48" i="18" s="1"/>
  <c r="J44" i="18"/>
  <c r="J48" i="18" s="1"/>
  <c r="J45" i="18"/>
  <c r="J49" i="21" l="1"/>
  <c r="J49" i="18"/>
  <c r="J50" i="18"/>
  <c r="K50" i="18"/>
  <c r="K49" i="18"/>
  <c r="M33" i="18" l="1"/>
  <c r="M27" i="18"/>
  <c r="M22" i="18"/>
  <c r="M16" i="18"/>
  <c r="M12" i="18"/>
  <c r="M7" i="18"/>
  <c r="M42" i="18" s="1"/>
  <c r="M10" i="18" l="1"/>
  <c r="M43" i="18" s="1"/>
  <c r="M46" i="18" l="1"/>
  <c r="M44" i="18"/>
  <c r="M48" i="18" s="1"/>
  <c r="M49" i="18" s="1"/>
  <c r="M45" i="18"/>
  <c r="M50" i="18" l="1"/>
  <c r="J118" i="19"/>
  <c r="J119" i="19"/>
  <c r="J100" i="19"/>
  <c r="J90" i="19"/>
  <c r="J86" i="19"/>
  <c r="J82" i="19"/>
  <c r="J79" i="19"/>
  <c r="J72" i="19"/>
  <c r="J69" i="19" s="1"/>
  <c r="J56" i="19"/>
  <c r="J40" i="19" s="1"/>
  <c r="J49" i="19"/>
  <c r="J41" i="19"/>
  <c r="J35" i="19"/>
  <c r="J26" i="19"/>
  <c r="J16" i="19"/>
  <c r="J9" i="19"/>
  <c r="J8" i="19" s="1"/>
  <c r="J114" i="19" l="1"/>
  <c r="J66" i="19"/>
  <c r="L22" i="18" l="1"/>
  <c r="K57" i="18"/>
  <c r="J57" i="18"/>
  <c r="K119" i="19"/>
  <c r="K15" i="17"/>
  <c r="K25" i="17"/>
  <c r="K115" i="19"/>
  <c r="K24" i="17" l="1"/>
  <c r="K79" i="19"/>
  <c r="K82" i="19"/>
  <c r="K86" i="19"/>
  <c r="K90" i="19"/>
  <c r="K100" i="19"/>
  <c r="K72" i="19"/>
  <c r="K56" i="19"/>
  <c r="K49" i="19"/>
  <c r="K41" i="19"/>
  <c r="K35" i="19"/>
  <c r="K9" i="19"/>
  <c r="K16" i="19"/>
  <c r="K26" i="19"/>
  <c r="K66" i="18"/>
  <c r="L7" i="18"/>
  <c r="L27" i="18"/>
  <c r="L12" i="18"/>
  <c r="L16" i="18"/>
  <c r="L33" i="18"/>
  <c r="L57" i="18"/>
  <c r="L66" i="18" s="1"/>
  <c r="J66" i="18"/>
  <c r="M57" i="18"/>
  <c r="M66" i="18" s="1"/>
  <c r="J22" i="17"/>
  <c r="K22" i="17"/>
  <c r="K69" i="19" l="1"/>
  <c r="K8" i="19"/>
  <c r="L42" i="18"/>
  <c r="L10" i="18"/>
  <c r="L43" i="18" s="1"/>
  <c r="K40" i="19"/>
  <c r="M56" i="18"/>
  <c r="M67" i="18" s="1"/>
  <c r="K114" i="19" l="1"/>
  <c r="K118" i="19"/>
  <c r="K66" i="19"/>
  <c r="L44" i="18"/>
  <c r="L48" i="18" s="1"/>
  <c r="L49" i="18" s="1"/>
  <c r="L45" i="18"/>
  <c r="L46" i="18"/>
  <c r="J56" i="18"/>
  <c r="J67" i="18" s="1"/>
  <c r="K56" i="18"/>
  <c r="K67" i="18" s="1"/>
  <c r="L56" i="18" l="1"/>
  <c r="L67" i="18" s="1"/>
  <c r="L50" i="18"/>
</calcChain>
</file>

<file path=xl/sharedStrings.xml><?xml version="1.0" encoding="utf-8"?>
<sst xmlns="http://schemas.openxmlformats.org/spreadsheetml/2006/main" count="350" uniqueCount="319">
  <si>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</si>
  <si>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</si>
  <si>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</si>
  <si>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</si>
  <si>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</si>
  <si>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</si>
  <si>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</si>
  <si>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</si>
  <si>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</si>
  <si>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</si>
  <si>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</si>
  <si>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</si>
  <si>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</si>
  <si>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</si>
  <si>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</si>
  <si>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</si>
  <si>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</si>
  <si>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</si>
  <si>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</si>
  <si>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</si>
  <si>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</si>
  <si>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</si>
  <si>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</si>
  <si>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</si>
  <si>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</si>
  <si>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</si>
  <si>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</si>
  <si>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</si>
  <si>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</si>
  <si>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</si>
  <si>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</si>
  <si>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</si>
  <si>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</si>
  <si>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</si>
  <si>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</si>
  <si>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</si>
  <si>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</si>
  <si>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</si>
  <si>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</si>
  <si>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</si>
  <si>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</si>
  <si>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</si>
  <si>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</si>
  <si>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</si>
  <si>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</si>
  <si>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</si>
  <si>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</si>
  <si>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</si>
  <si>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</si>
  <si>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</si>
  <si>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</si>
  <si>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</si>
  <si>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</si>
  <si>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</si>
  <si>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</si>
  <si>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</si>
  <si>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</si>
  <si>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</si>
  <si>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</si>
  <si>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</si>
  <si>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</si>
  <si>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</si>
  <si>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</si>
  <si>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</si>
  <si>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</si>
  <si>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</si>
  <si>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</si>
  <si>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</si>
  <si>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</si>
  <si>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</si>
  <si>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</si>
  <si>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</si>
  <si>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</si>
  <si>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</si>
  <si>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</si>
  <si>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</si>
  <si>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</si>
  <si>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</si>
  <si>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</si>
  <si>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</si>
  <si>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</si>
  <si>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</si>
  <si>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</si>
  <si>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</si>
  <si>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</si>
  <si>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</si>
  <si>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</si>
  <si>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</si>
  <si>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</si>
  <si>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</si>
  <si>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</si>
  <si>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</si>
  <si>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</si>
  <si>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</si>
  <si>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</si>
  <si>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</si>
  <si>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</si>
  <si>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</si>
  <si>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</si>
  <si>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</si>
  <si>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</si>
  <si>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</si>
  <si>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</si>
  <si>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</si>
  <si>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</si>
  <si>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</si>
  <si>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</si>
  <si>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</si>
  <si>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</si>
  <si>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</si>
  <si>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</si>
  <si>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</si>
  <si>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</si>
  <si>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</si>
  <si>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</si>
  <si>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</si>
  <si>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</si>
  <si>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</si>
  <si>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</si>
  <si>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</si>
  <si>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</si>
  <si>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</si>
  <si>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</si>
  <si>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</si>
  <si>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</si>
  <si>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</si>
  <si>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</si>
  <si>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</si>
  <si>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</si>
  <si>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</si>
  <si>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</si>
  <si>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</si>
  <si>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</si>
  <si>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</si>
  <si>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</si>
  <si>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</si>
  <si>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</si>
  <si>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</si>
  <si>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</si>
  <si>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</si>
  <si>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</si>
  <si>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</si>
  <si>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</si>
  <si>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</si>
  <si>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</si>
  <si>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</si>
  <si>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</si>
  <si>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</si>
  <si>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</si>
  <si>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</si>
  <si>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</si>
  <si>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</si>
  <si>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</si>
  <si>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</si>
  <si>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</si>
  <si>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</si>
  <si>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</si>
  <si>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</si>
  <si>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</si>
  <si>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</si>
  <si>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</si>
  <si>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</si>
  <si>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</si>
  <si>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</si>
  <si>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</si>
  <si>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</si>
  <si>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</si>
  <si>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</si>
  <si>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</si>
  <si>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</si>
  <si>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</si>
  <si>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</si>
  <si>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</si>
  <si>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</si>
  <si>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</si>
  <si>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</si>
  <si>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</si>
  <si>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</si>
  <si>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</si>
  <si>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</si>
  <si>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</si>
  <si>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</si>
  <si>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</si>
  <si>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</si>
  <si>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</si>
  <si>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</si>
  <si>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</si>
  <si>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</si>
  <si>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</si>
  <si>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</si>
  <si>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</si>
  <si>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</si>
  <si>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</si>
  <si>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</si>
  <si>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</si>
  <si>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</si>
  <si>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</si>
  <si>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</si>
  <si>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</si>
  <si>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</si>
  <si>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</si>
  <si>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</si>
  <si>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</si>
  <si>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</si>
  <si>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</si>
  <si>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</si>
  <si>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</si>
  <si>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</si>
  <si>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</si>
  <si>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</si>
  <si>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</si>
  <si>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</si>
  <si>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</si>
  <si>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</si>
  <si>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</si>
  <si>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</si>
  <si>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</si>
  <si>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</si>
  <si>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</si>
  <si>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</si>
  <si>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</si>
  <si>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</si>
  <si>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</si>
  <si>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</si>
  <si>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</si>
  <si>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</si>
  <si>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</si>
  <si>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</si>
  <si>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</si>
  <si>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</si>
  <si>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</si>
  <si>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</si>
  <si>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</si>
  <si>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</si>
  <si>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</si>
  <si>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</si>
  <si>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</si>
  <si>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</si>
  <si>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</si>
  <si>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</si>
  <si>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</si>
  <si>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</si>
  <si>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</si>
  <si>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</si>
  <si>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</si>
  <si>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</si>
  <si>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</si>
  <si>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</si>
  <si>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</si>
  <si>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</si>
  <si>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</si>
  <si>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</si>
  <si>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</si>
  <si>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</si>
  <si>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</si>
  <si>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</si>
  <si>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</si>
  <si>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</si>
  <si>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</si>
  <si>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</si>
  <si>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</si>
  <si>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</si>
  <si>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</si>
  <si>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</si>
  <si>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</si>
  <si>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</si>
  <si>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</si>
  <si>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</si>
  <si>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</si>
  <si>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</si>
  <si>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</si>
  <si>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</si>
  <si>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</si>
  <si>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</si>
  <si>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</si>
  <si>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</si>
  <si>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</si>
  <si>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</si>
  <si>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</si>
  <si>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</si>
  <si>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</si>
  <si>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</si>
  <si>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</si>
  <si>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</si>
  <si>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</si>
  <si>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</si>
  <si>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</si>
  <si>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</si>
  <si>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</si>
  <si>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</si>
  <si>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</si>
  <si>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</si>
  <si>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</si>
  <si>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</si>
  <si>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MARIĆ MARINA</t>
  </si>
  <si>
    <t>044-647-829</t>
  </si>
  <si>
    <t>marina.maric@petrokemija.hr</t>
  </si>
  <si>
    <t>PETROKEMIJA  d.o.o.</t>
  </si>
  <si>
    <t>NOVI SAD</t>
  </si>
  <si>
    <t>08754608</t>
  </si>
  <si>
    <t>DA</t>
  </si>
  <si>
    <t>20.15</t>
  </si>
  <si>
    <t xml:space="preserve">  9. Ostala revalorizacija (pripisano manjinskom interesu)</t>
  </si>
  <si>
    <t xml:space="preserve">Obveznik: GRUPA PETROKEMIJA </t>
  </si>
  <si>
    <t>Obveznik: GRUPA PETROKEMIJA</t>
  </si>
  <si>
    <t>LUKA ŠIBENIK d.o.o.</t>
  </si>
  <si>
    <t>ŠIBENIK</t>
  </si>
  <si>
    <t>03037525</t>
  </si>
  <si>
    <t>PETROKEMIJA AGRO TRADE d.o.o.</t>
  </si>
  <si>
    <t>4424085</t>
  </si>
  <si>
    <t>044-682-795</t>
  </si>
  <si>
    <t>01.01.2017.</t>
  </si>
  <si>
    <t>31.12.2017.</t>
  </si>
  <si>
    <t>POPIJAČ ĐURO,  ŽMEGAČ DAVOR</t>
  </si>
  <si>
    <t>stanje na dan 31.12.2017.</t>
  </si>
  <si>
    <t xml:space="preserve"> </t>
  </si>
  <si>
    <t>za razdoblje od 01.01.2017. do 31.12.2017.</t>
  </si>
  <si>
    <t>u razdoblju 01.01.2017. do 31.12.2017.</t>
  </si>
  <si>
    <t>u razdoblju 01.01.2017. do 31.12..2017.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</si>
</sst>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9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6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18" fillId="0" borderId="0" xfId="1" applyFont="1" applyBorder="1" applyAlignment="1">
      <alignment vertical="top" wrapText="1"/>
    </xf>
    <xf numFmtId="3" fontId="0" fillId="0" borderId="0" xfId="0" applyNumberFormat="1" applyFill="1"/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16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5" fillId="0" borderId="0" xfId="0" applyNumberFormat="1" applyFont="1" applyFill="1"/>
    <xf numFmtId="3" fontId="1" fillId="0" borderId="0" xfId="0" applyNumberFormat="1" applyFont="1" applyFill="1"/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left" vertical="center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9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left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1" fillId="0" borderId="0" xfId="1" applyAlignment="1"/>
  </cellXfs>
  <cellStyles count="4">
    <cellStyle name=" 1" xfId="1"/>
    <cellStyle name="Hyperlink" xfId="2" builtinId="8"/>
    <cellStyle name="Normal" xfId="0" builtinId="0"/>
    <cellStyle name="Normal_TFI-POD" xfId="3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C52" sqref="C52:I52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2851562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87" t="s">
        <v>213</v>
      </c>
      <c r="B1" s="188"/>
      <c r="C1" s="188"/>
      <c r="D1" s="72"/>
      <c r="E1" s="72"/>
      <c r="F1" s="72"/>
      <c r="G1" s="72"/>
      <c r="H1" s="72"/>
      <c r="I1" s="73"/>
      <c r="J1" s="9"/>
      <c r="K1" s="9"/>
      <c r="L1" s="9"/>
    </row>
    <row r="2" spans="1:12" x14ac:dyDescent="0.2">
      <c r="A2" s="136" t="s">
        <v>214</v>
      </c>
      <c r="B2" s="137"/>
      <c r="C2" s="137"/>
      <c r="D2" s="138"/>
      <c r="E2" s="107" t="s">
        <v>311</v>
      </c>
      <c r="F2" s="11"/>
      <c r="G2" s="12" t="s">
        <v>215</v>
      </c>
      <c r="H2" s="107" t="s">
        <v>312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39" t="s">
        <v>279</v>
      </c>
      <c r="B4" s="140"/>
      <c r="C4" s="140"/>
      <c r="D4" s="140"/>
      <c r="E4" s="140"/>
      <c r="F4" s="140"/>
      <c r="G4" s="140"/>
      <c r="H4" s="140"/>
      <c r="I4" s="141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42" t="s">
        <v>216</v>
      </c>
      <c r="B6" s="143"/>
      <c r="C6" s="134" t="s">
        <v>285</v>
      </c>
      <c r="D6" s="135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44" t="s">
        <v>217</v>
      </c>
      <c r="B8" s="145"/>
      <c r="C8" s="134" t="s">
        <v>286</v>
      </c>
      <c r="D8" s="135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7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31" t="s">
        <v>218</v>
      </c>
      <c r="B10" s="132"/>
      <c r="C10" s="134" t="s">
        <v>287</v>
      </c>
      <c r="D10" s="135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33"/>
      <c r="B11" s="132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42" t="s">
        <v>219</v>
      </c>
      <c r="B12" s="143"/>
      <c r="C12" s="146" t="s">
        <v>288</v>
      </c>
      <c r="D12" s="147"/>
      <c r="E12" s="147"/>
      <c r="F12" s="147"/>
      <c r="G12" s="147"/>
      <c r="H12" s="147"/>
      <c r="I12" s="148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42" t="s">
        <v>220</v>
      </c>
      <c r="B14" s="143"/>
      <c r="C14" s="152">
        <v>44320</v>
      </c>
      <c r="D14" s="153"/>
      <c r="E14" s="15"/>
      <c r="F14" s="146" t="s">
        <v>289</v>
      </c>
      <c r="G14" s="147"/>
      <c r="H14" s="147"/>
      <c r="I14" s="148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42" t="s">
        <v>221</v>
      </c>
      <c r="B16" s="143"/>
      <c r="C16" s="146" t="s">
        <v>290</v>
      </c>
      <c r="D16" s="147"/>
      <c r="E16" s="147"/>
      <c r="F16" s="147"/>
      <c r="G16" s="147"/>
      <c r="H16" s="147"/>
      <c r="I16" s="148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42" t="s">
        <v>222</v>
      </c>
      <c r="B18" s="143"/>
      <c r="C18" s="149" t="s">
        <v>291</v>
      </c>
      <c r="D18" s="150"/>
      <c r="E18" s="150"/>
      <c r="F18" s="150"/>
      <c r="G18" s="150"/>
      <c r="H18" s="150"/>
      <c r="I18" s="151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42" t="s">
        <v>223</v>
      </c>
      <c r="B20" s="143"/>
      <c r="C20" s="149" t="s">
        <v>292</v>
      </c>
      <c r="D20" s="150"/>
      <c r="E20" s="150"/>
      <c r="F20" s="150"/>
      <c r="G20" s="150"/>
      <c r="H20" s="150"/>
      <c r="I20" s="151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42" t="s">
        <v>224</v>
      </c>
      <c r="B22" s="143"/>
      <c r="C22" s="108">
        <v>220</v>
      </c>
      <c r="D22" s="146" t="s">
        <v>289</v>
      </c>
      <c r="E22" s="154"/>
      <c r="F22" s="155"/>
      <c r="G22" s="142"/>
      <c r="H22" s="157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42" t="s">
        <v>225</v>
      </c>
      <c r="B24" s="143"/>
      <c r="C24" s="108">
        <v>3</v>
      </c>
      <c r="D24" s="146" t="s">
        <v>293</v>
      </c>
      <c r="E24" s="154"/>
      <c r="F24" s="154"/>
      <c r="G24" s="155"/>
      <c r="H24" s="48" t="s">
        <v>226</v>
      </c>
      <c r="I24" s="109">
        <v>1707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280</v>
      </c>
      <c r="I25" s="85"/>
      <c r="J25" s="9"/>
      <c r="K25" s="9"/>
      <c r="L25" s="9"/>
    </row>
    <row r="26" spans="1:12" x14ac:dyDescent="0.2">
      <c r="A26" s="142" t="s">
        <v>227</v>
      </c>
      <c r="B26" s="143"/>
      <c r="C26" s="110" t="s">
        <v>300</v>
      </c>
      <c r="D26" s="24"/>
      <c r="E26" s="32"/>
      <c r="F26" s="23"/>
      <c r="G26" s="156" t="s">
        <v>228</v>
      </c>
      <c r="H26" s="143"/>
      <c r="I26" s="111" t="s">
        <v>301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58" t="s">
        <v>229</v>
      </c>
      <c r="B28" s="159"/>
      <c r="C28" s="160"/>
      <c r="D28" s="160"/>
      <c r="E28" s="161" t="s">
        <v>230</v>
      </c>
      <c r="F28" s="162"/>
      <c r="G28" s="162"/>
      <c r="H28" s="163" t="s">
        <v>231</v>
      </c>
      <c r="I28" s="164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65"/>
      <c r="B30" s="166"/>
      <c r="C30" s="166"/>
      <c r="D30" s="167"/>
      <c r="E30" s="165"/>
      <c r="F30" s="166"/>
      <c r="G30" s="166"/>
      <c r="H30" s="134"/>
      <c r="I30" s="135"/>
      <c r="J30" s="9"/>
      <c r="K30" s="9"/>
      <c r="L30" s="9"/>
    </row>
    <row r="31" spans="1:12" x14ac:dyDescent="0.2">
      <c r="A31" s="81"/>
      <c r="B31" s="21"/>
      <c r="C31" s="20"/>
      <c r="D31" s="168"/>
      <c r="E31" s="168"/>
      <c r="F31" s="168"/>
      <c r="G31" s="169"/>
      <c r="H31" s="15"/>
      <c r="I31" s="88"/>
      <c r="J31" s="9"/>
      <c r="K31" s="9"/>
      <c r="L31" s="9"/>
    </row>
    <row r="32" spans="1:12" x14ac:dyDescent="0.2">
      <c r="A32" s="165" t="s">
        <v>297</v>
      </c>
      <c r="B32" s="166"/>
      <c r="C32" s="166"/>
      <c r="D32" s="167"/>
      <c r="E32" s="165" t="s">
        <v>298</v>
      </c>
      <c r="F32" s="166"/>
      <c r="G32" s="166"/>
      <c r="H32" s="134" t="s">
        <v>299</v>
      </c>
      <c r="I32" s="135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65" t="s">
        <v>305</v>
      </c>
      <c r="B34" s="166"/>
      <c r="C34" s="166"/>
      <c r="D34" s="167"/>
      <c r="E34" s="165" t="s">
        <v>306</v>
      </c>
      <c r="F34" s="166"/>
      <c r="G34" s="166"/>
      <c r="H34" s="134" t="s">
        <v>307</v>
      </c>
      <c r="I34" s="135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65" t="s">
        <v>308</v>
      </c>
      <c r="B36" s="166"/>
      <c r="C36" s="166"/>
      <c r="D36" s="167"/>
      <c r="E36" s="165" t="s">
        <v>289</v>
      </c>
      <c r="F36" s="166"/>
      <c r="G36" s="166"/>
      <c r="H36" s="134" t="s">
        <v>309</v>
      </c>
      <c r="I36" s="135"/>
      <c r="J36" s="9"/>
      <c r="K36" s="9"/>
      <c r="L36" s="9"/>
    </row>
    <row r="37" spans="1:12" x14ac:dyDescent="0.2">
      <c r="A37" s="90"/>
      <c r="B37" s="29"/>
      <c r="C37" s="170"/>
      <c r="D37" s="171"/>
      <c r="E37" s="15"/>
      <c r="F37" s="170"/>
      <c r="G37" s="171"/>
      <c r="H37" s="15"/>
      <c r="I37" s="82"/>
      <c r="J37" s="9"/>
      <c r="K37" s="9"/>
      <c r="L37" s="9"/>
    </row>
    <row r="38" spans="1:12" x14ac:dyDescent="0.2">
      <c r="A38" s="165"/>
      <c r="B38" s="166"/>
      <c r="C38" s="166"/>
      <c r="D38" s="167"/>
      <c r="E38" s="165"/>
      <c r="F38" s="166"/>
      <c r="G38" s="166"/>
      <c r="H38" s="134"/>
      <c r="I38" s="135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65"/>
      <c r="B40" s="166"/>
      <c r="C40" s="166"/>
      <c r="D40" s="167"/>
      <c r="E40" s="165"/>
      <c r="F40" s="166"/>
      <c r="G40" s="166"/>
      <c r="H40" s="134"/>
      <c r="I40" s="135"/>
      <c r="J40" s="9"/>
      <c r="K40" s="9"/>
      <c r="L40" s="9"/>
    </row>
    <row r="41" spans="1:12" x14ac:dyDescent="0.2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31" t="s">
        <v>232</v>
      </c>
      <c r="B44" s="177"/>
      <c r="C44" s="134"/>
      <c r="D44" s="135"/>
      <c r="E44" s="25"/>
      <c r="F44" s="146"/>
      <c r="G44" s="166"/>
      <c r="H44" s="166"/>
      <c r="I44" s="167"/>
      <c r="J44" s="9"/>
      <c r="K44" s="9"/>
      <c r="L44" s="9"/>
    </row>
    <row r="45" spans="1:12" x14ac:dyDescent="0.2">
      <c r="A45" s="90"/>
      <c r="B45" s="29"/>
      <c r="C45" s="170"/>
      <c r="D45" s="171"/>
      <c r="E45" s="15"/>
      <c r="F45" s="170"/>
      <c r="G45" s="192"/>
      <c r="H45" s="34"/>
      <c r="I45" s="94"/>
      <c r="J45" s="9"/>
      <c r="K45" s="9"/>
      <c r="L45" s="9"/>
    </row>
    <row r="46" spans="1:12" x14ac:dyDescent="0.2">
      <c r="A46" s="131" t="s">
        <v>233</v>
      </c>
      <c r="B46" s="177"/>
      <c r="C46" s="146" t="s">
        <v>294</v>
      </c>
      <c r="D46" s="190"/>
      <c r="E46" s="190"/>
      <c r="F46" s="190"/>
      <c r="G46" s="190"/>
      <c r="H46" s="190"/>
      <c r="I46" s="191"/>
      <c r="J46" s="9"/>
      <c r="K46" s="9"/>
      <c r="L46" s="9"/>
    </row>
    <row r="47" spans="1:12" x14ac:dyDescent="0.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31" t="s">
        <v>235</v>
      </c>
      <c r="B48" s="177"/>
      <c r="C48" s="181" t="s">
        <v>295</v>
      </c>
      <c r="D48" s="179"/>
      <c r="E48" s="180"/>
      <c r="F48" s="15"/>
      <c r="G48" s="48" t="s">
        <v>236</v>
      </c>
      <c r="H48" s="181" t="s">
        <v>310</v>
      </c>
      <c r="I48" s="180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31" t="s">
        <v>222</v>
      </c>
      <c r="B50" s="177"/>
      <c r="C50" s="178" t="s">
        <v>296</v>
      </c>
      <c r="D50" s="179"/>
      <c r="E50" s="179"/>
      <c r="F50" s="179"/>
      <c r="G50" s="179"/>
      <c r="H50" s="179"/>
      <c r="I50" s="180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x14ac:dyDescent="0.2">
      <c r="A52" s="142" t="s">
        <v>237</v>
      </c>
      <c r="B52" s="143"/>
      <c r="C52" s="181" t="s">
        <v>313</v>
      </c>
      <c r="D52" s="179"/>
      <c r="E52" s="179"/>
      <c r="F52" s="179"/>
      <c r="G52" s="179"/>
      <c r="H52" s="179"/>
      <c r="I52" s="148"/>
      <c r="J52" s="9"/>
      <c r="K52" s="9"/>
      <c r="L52" s="9"/>
    </row>
    <row r="53" spans="1:12" x14ac:dyDescent="0.2">
      <c r="A53" s="95"/>
      <c r="B53" s="19"/>
      <c r="C53" s="189" t="s">
        <v>238</v>
      </c>
      <c r="D53" s="189"/>
      <c r="E53" s="189"/>
      <c r="F53" s="189"/>
      <c r="G53" s="189"/>
      <c r="H53" s="189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82" t="s">
        <v>239</v>
      </c>
      <c r="C55" s="183"/>
      <c r="D55" s="183"/>
      <c r="E55" s="183"/>
      <c r="F55" s="46"/>
      <c r="G55" s="46"/>
      <c r="H55" s="46"/>
      <c r="I55" s="97"/>
      <c r="J55" s="9"/>
      <c r="K55" s="9"/>
      <c r="L55" s="9"/>
    </row>
    <row r="56" spans="1:12" x14ac:dyDescent="0.2">
      <c r="A56" s="95"/>
      <c r="B56" s="184" t="s">
        <v>269</v>
      </c>
      <c r="C56" s="185"/>
      <c r="D56" s="185"/>
      <c r="E56" s="185"/>
      <c r="F56" s="185"/>
      <c r="G56" s="185"/>
      <c r="H56" s="185"/>
      <c r="I56" s="186"/>
      <c r="J56" s="9"/>
      <c r="K56" s="9"/>
      <c r="L56" s="9"/>
    </row>
    <row r="57" spans="1:12" x14ac:dyDescent="0.2">
      <c r="A57" s="95"/>
      <c r="B57" s="184" t="s">
        <v>270</v>
      </c>
      <c r="C57" s="185"/>
      <c r="D57" s="185"/>
      <c r="E57" s="185"/>
      <c r="F57" s="185"/>
      <c r="G57" s="185"/>
      <c r="H57" s="185"/>
      <c r="I57" s="97"/>
      <c r="J57" s="9"/>
      <c r="K57" s="9"/>
      <c r="L57" s="9"/>
    </row>
    <row r="58" spans="1:12" x14ac:dyDescent="0.2">
      <c r="A58" s="95"/>
      <c r="B58" s="184" t="s">
        <v>271</v>
      </c>
      <c r="C58" s="185"/>
      <c r="D58" s="185"/>
      <c r="E58" s="185"/>
      <c r="F58" s="185"/>
      <c r="G58" s="185"/>
      <c r="H58" s="185"/>
      <c r="I58" s="186"/>
      <c r="J58" s="9"/>
      <c r="K58" s="9"/>
      <c r="L58" s="9"/>
    </row>
    <row r="59" spans="1:12" x14ac:dyDescent="0.2">
      <c r="A59" s="95"/>
      <c r="B59" s="184" t="s">
        <v>272</v>
      </c>
      <c r="C59" s="185"/>
      <c r="D59" s="185"/>
      <c r="E59" s="185"/>
      <c r="F59" s="185"/>
      <c r="G59" s="185"/>
      <c r="H59" s="185"/>
      <c r="I59" s="186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241</v>
      </c>
      <c r="F62" s="32"/>
      <c r="G62" s="172" t="s">
        <v>242</v>
      </c>
      <c r="H62" s="173"/>
      <c r="I62" s="174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75"/>
      <c r="H63" s="176"/>
      <c r="I63" s="106"/>
      <c r="J63" s="9"/>
      <c r="K63" s="9"/>
      <c r="L63" s="9"/>
    </row>
  </sheetData>
  <protectedRanges>
    <protectedRange sqref="E2 H2 C6:D6 C8:D8 C10:D10 C12:I12 C14:D14 F14:I14 C16:I16 C18:I18 C20:I20 C24:G24 C22:F22 C26 I26 I24 A30:I30 A32:D32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2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9" width="9.140625" style="49"/>
    <col min="10" max="11" width="10.7109375" style="49" bestFit="1" customWidth="1"/>
    <col min="12" max="12" width="11.140625" style="49" bestFit="1" customWidth="1"/>
    <col min="13" max="13" width="13.5703125" style="49" customWidth="1"/>
    <col min="14" max="16384" width="9.140625" style="49"/>
  </cols>
  <sheetData>
    <row r="1" spans="1:11" ht="19.149999999999999" customHeight="1" x14ac:dyDescent="0.2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6.899999999999999" customHeight="1" x14ac:dyDescent="0.2">
      <c r="A2" s="227" t="s">
        <v>314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2">
      <c r="A3" s="228" t="s">
        <v>304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x14ac:dyDescent="0.2">
      <c r="A4" s="231" t="s">
        <v>39</v>
      </c>
      <c r="B4" s="232"/>
      <c r="C4" s="232"/>
      <c r="D4" s="232"/>
      <c r="E4" s="232"/>
      <c r="F4" s="232"/>
      <c r="G4" s="232"/>
      <c r="H4" s="233"/>
      <c r="I4" s="54" t="s">
        <v>243</v>
      </c>
      <c r="J4" s="55" t="s">
        <v>281</v>
      </c>
      <c r="K4" s="56" t="s">
        <v>282</v>
      </c>
    </row>
    <row r="5" spans="1:11" x14ac:dyDescent="0.2">
      <c r="A5" s="234">
        <v>1</v>
      </c>
      <c r="B5" s="234"/>
      <c r="C5" s="234"/>
      <c r="D5" s="234"/>
      <c r="E5" s="234"/>
      <c r="F5" s="234"/>
      <c r="G5" s="234"/>
      <c r="H5" s="234"/>
      <c r="I5" s="53">
        <v>2</v>
      </c>
      <c r="J5" s="52">
        <v>3</v>
      </c>
      <c r="K5" s="52">
        <v>4</v>
      </c>
    </row>
    <row r="6" spans="1:11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x14ac:dyDescent="0.2">
      <c r="A7" s="207" t="s">
        <v>40</v>
      </c>
      <c r="B7" s="208"/>
      <c r="C7" s="208"/>
      <c r="D7" s="208"/>
      <c r="E7" s="208"/>
      <c r="F7" s="208"/>
      <c r="G7" s="208"/>
      <c r="H7" s="225"/>
      <c r="I7" s="3">
        <v>1</v>
      </c>
      <c r="J7" s="5"/>
      <c r="K7" s="5"/>
    </row>
    <row r="8" spans="1:11" x14ac:dyDescent="0.2">
      <c r="A8" s="214" t="s">
        <v>10</v>
      </c>
      <c r="B8" s="215"/>
      <c r="C8" s="215"/>
      <c r="D8" s="215"/>
      <c r="E8" s="215"/>
      <c r="F8" s="215"/>
      <c r="G8" s="215"/>
      <c r="H8" s="216"/>
      <c r="I8" s="1">
        <v>2</v>
      </c>
      <c r="J8" s="121">
        <f>J9+J16+J26+J35+J39</f>
        <v>685493783</v>
      </c>
      <c r="K8" s="121">
        <f>K9+K16+K26+K35+K39</f>
        <v>700660953</v>
      </c>
    </row>
    <row r="9" spans="1:11" x14ac:dyDescent="0.2">
      <c r="A9" s="211" t="s">
        <v>170</v>
      </c>
      <c r="B9" s="212"/>
      <c r="C9" s="212"/>
      <c r="D9" s="212"/>
      <c r="E9" s="212"/>
      <c r="F9" s="212"/>
      <c r="G9" s="212"/>
      <c r="H9" s="213"/>
      <c r="I9" s="1">
        <v>3</v>
      </c>
      <c r="J9" s="121">
        <f>SUM(J10:J15)</f>
        <v>8023084</v>
      </c>
      <c r="K9" s="121">
        <f>SUM(K10:K15)</f>
        <v>8491092</v>
      </c>
    </row>
    <row r="10" spans="1:11" x14ac:dyDescent="0.2">
      <c r="A10" s="211" t="s">
        <v>88</v>
      </c>
      <c r="B10" s="212"/>
      <c r="C10" s="212"/>
      <c r="D10" s="212"/>
      <c r="E10" s="212"/>
      <c r="F10" s="212"/>
      <c r="G10" s="212"/>
      <c r="H10" s="213"/>
      <c r="I10" s="1">
        <v>4</v>
      </c>
      <c r="J10" s="6"/>
      <c r="K10" s="6"/>
    </row>
    <row r="11" spans="1:11" x14ac:dyDescent="0.2">
      <c r="A11" s="211" t="s">
        <v>11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4487689</v>
      </c>
      <c r="K11" s="6">
        <v>3088056</v>
      </c>
    </row>
    <row r="12" spans="1:11" x14ac:dyDescent="0.2">
      <c r="A12" s="211" t="s">
        <v>89</v>
      </c>
      <c r="B12" s="212"/>
      <c r="C12" s="212"/>
      <c r="D12" s="212"/>
      <c r="E12" s="212"/>
      <c r="F12" s="212"/>
      <c r="G12" s="212"/>
      <c r="H12" s="213"/>
      <c r="I12" s="1">
        <v>6</v>
      </c>
      <c r="J12" s="6"/>
      <c r="K12" s="6"/>
    </row>
    <row r="13" spans="1:11" x14ac:dyDescent="0.2">
      <c r="A13" s="211" t="s">
        <v>173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/>
      <c r="K13" s="6"/>
    </row>
    <row r="14" spans="1:11" x14ac:dyDescent="0.2">
      <c r="A14" s="211" t="s">
        <v>174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3535395</v>
      </c>
      <c r="K14" s="6">
        <v>5403036</v>
      </c>
    </row>
    <row r="15" spans="1:11" x14ac:dyDescent="0.2">
      <c r="A15" s="211" t="s">
        <v>175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/>
      <c r="K15" s="6"/>
    </row>
    <row r="16" spans="1:11" x14ac:dyDescent="0.2">
      <c r="A16" s="211" t="s">
        <v>171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1">
        <f>SUM(J17:J25)</f>
        <v>677172585</v>
      </c>
      <c r="K16" s="121">
        <f>SUM(K17:K25)</f>
        <v>691814313</v>
      </c>
    </row>
    <row r="17" spans="1:11" x14ac:dyDescent="0.2">
      <c r="A17" s="211" t="s">
        <v>176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48506703</v>
      </c>
      <c r="K17" s="6">
        <v>48712614</v>
      </c>
    </row>
    <row r="18" spans="1:11" x14ac:dyDescent="0.2">
      <c r="A18" s="211" t="s">
        <v>212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224445550</v>
      </c>
      <c r="K18" s="6">
        <v>207105451</v>
      </c>
    </row>
    <row r="19" spans="1:11" x14ac:dyDescent="0.2">
      <c r="A19" s="211" t="s">
        <v>177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349873487</v>
      </c>
      <c r="K19" s="6">
        <v>315289159</v>
      </c>
    </row>
    <row r="20" spans="1:11" x14ac:dyDescent="0.2">
      <c r="A20" s="211" t="s">
        <v>21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16734517</v>
      </c>
      <c r="K20" s="6">
        <v>18299523</v>
      </c>
    </row>
    <row r="21" spans="1:11" x14ac:dyDescent="0.2">
      <c r="A21" s="211" t="s">
        <v>22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/>
      <c r="K21" s="6"/>
    </row>
    <row r="22" spans="1:11" x14ac:dyDescent="0.2">
      <c r="A22" s="211" t="s">
        <v>48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99731</v>
      </c>
      <c r="K22" s="6">
        <v>4841543</v>
      </c>
    </row>
    <row r="23" spans="1:11" x14ac:dyDescent="0.2">
      <c r="A23" s="211" t="s">
        <v>49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36330588</v>
      </c>
      <c r="K23" s="6">
        <v>94194419</v>
      </c>
    </row>
    <row r="24" spans="1:11" x14ac:dyDescent="0.2">
      <c r="A24" s="211" t="s">
        <v>50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1182009</v>
      </c>
      <c r="K24" s="6">
        <v>3371604</v>
      </c>
    </row>
    <row r="25" spans="1:11" x14ac:dyDescent="0.2">
      <c r="A25" s="211" t="s">
        <v>51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/>
      <c r="K25" s="6"/>
    </row>
    <row r="26" spans="1:11" x14ac:dyDescent="0.2">
      <c r="A26" s="211" t="s">
        <v>155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1">
        <f>SUM(J27:J34)</f>
        <v>7537</v>
      </c>
      <c r="K26" s="121">
        <f>SUM(K27:K34)</f>
        <v>7536</v>
      </c>
    </row>
    <row r="27" spans="1:11" x14ac:dyDescent="0.2">
      <c r="A27" s="211" t="s">
        <v>52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/>
      <c r="K27" s="6"/>
    </row>
    <row r="28" spans="1:11" x14ac:dyDescent="0.2">
      <c r="A28" s="211" t="s">
        <v>53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/>
      <c r="K28" s="6"/>
    </row>
    <row r="29" spans="1:11" x14ac:dyDescent="0.2">
      <c r="A29" s="211" t="s">
        <v>54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7537</v>
      </c>
      <c r="K29" s="6">
        <v>7536</v>
      </c>
    </row>
    <row r="30" spans="1:11" x14ac:dyDescent="0.2">
      <c r="A30" s="211" t="s">
        <v>59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/>
      <c r="K30" s="6"/>
    </row>
    <row r="31" spans="1:11" x14ac:dyDescent="0.2">
      <c r="A31" s="211" t="s">
        <v>60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/>
      <c r="K31" s="6"/>
    </row>
    <row r="32" spans="1:11" x14ac:dyDescent="0.2">
      <c r="A32" s="211" t="s">
        <v>61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/>
      <c r="K32" s="6"/>
    </row>
    <row r="33" spans="1:11" x14ac:dyDescent="0.2">
      <c r="A33" s="211" t="s">
        <v>55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/>
      <c r="K33" s="6"/>
    </row>
    <row r="34" spans="1:11" x14ac:dyDescent="0.2">
      <c r="A34" s="211" t="s">
        <v>148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/>
      <c r="K34" s="6"/>
    </row>
    <row r="35" spans="1:11" x14ac:dyDescent="0.2">
      <c r="A35" s="211" t="s">
        <v>149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1">
        <f>SUM(J36:J38)</f>
        <v>147582</v>
      </c>
      <c r="K35" s="121">
        <f>SUM(K36:K38)</f>
        <v>197675</v>
      </c>
    </row>
    <row r="36" spans="1:11" x14ac:dyDescent="0.2">
      <c r="A36" s="211" t="s">
        <v>56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/>
      <c r="K36" s="6"/>
    </row>
    <row r="37" spans="1:11" x14ac:dyDescent="0.2">
      <c r="A37" s="211" t="s">
        <v>57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/>
      <c r="K37" s="6"/>
    </row>
    <row r="38" spans="1:11" x14ac:dyDescent="0.2">
      <c r="A38" s="211" t="s">
        <v>58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147582</v>
      </c>
      <c r="K38" s="6">
        <v>197675</v>
      </c>
    </row>
    <row r="39" spans="1:11" x14ac:dyDescent="0.2">
      <c r="A39" s="211" t="s">
        <v>150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142995</v>
      </c>
      <c r="K39" s="6">
        <v>150337</v>
      </c>
    </row>
    <row r="40" spans="1:11" x14ac:dyDescent="0.2">
      <c r="A40" s="214" t="s">
        <v>205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1">
        <f>J41+J49+J56+J64</f>
        <v>538923822</v>
      </c>
      <c r="K40" s="121">
        <f>K41+K49+K56+K64</f>
        <v>464042828</v>
      </c>
    </row>
    <row r="41" spans="1:11" x14ac:dyDescent="0.2">
      <c r="A41" s="211" t="s">
        <v>76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1">
        <f>SUM(J42:J48)</f>
        <v>401673944</v>
      </c>
      <c r="K41" s="121">
        <f>SUM(K42:K48)</f>
        <v>358139379</v>
      </c>
    </row>
    <row r="42" spans="1:11" x14ac:dyDescent="0.2">
      <c r="A42" s="211" t="s">
        <v>91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205011823</v>
      </c>
      <c r="K42" s="6">
        <v>184965774</v>
      </c>
    </row>
    <row r="43" spans="1:11" x14ac:dyDescent="0.2">
      <c r="A43" s="211" t="s">
        <v>92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20229445</v>
      </c>
      <c r="K43" s="6">
        <v>9087290</v>
      </c>
    </row>
    <row r="44" spans="1:11" x14ac:dyDescent="0.2">
      <c r="A44" s="211" t="s">
        <v>62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164942675</v>
      </c>
      <c r="K44" s="6">
        <v>162787925</v>
      </c>
    </row>
    <row r="45" spans="1:11" x14ac:dyDescent="0.2">
      <c r="A45" s="211" t="s">
        <v>63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863873</v>
      </c>
      <c r="K45" s="6">
        <v>626412</v>
      </c>
    </row>
    <row r="46" spans="1:11" x14ac:dyDescent="0.2">
      <c r="A46" s="211" t="s">
        <v>64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10626128</v>
      </c>
      <c r="K46" s="6">
        <v>671978</v>
      </c>
    </row>
    <row r="47" spans="1:11" x14ac:dyDescent="0.2">
      <c r="A47" s="211" t="s">
        <v>65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/>
      <c r="K47" s="6"/>
    </row>
    <row r="48" spans="1:11" x14ac:dyDescent="0.2">
      <c r="A48" s="211" t="s">
        <v>66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/>
      <c r="K48" s="6"/>
    </row>
    <row r="49" spans="1:13" x14ac:dyDescent="0.2">
      <c r="A49" s="211" t="s">
        <v>77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1">
        <f>SUM(J50:J55)</f>
        <v>79156010</v>
      </c>
      <c r="K49" s="121">
        <f>SUM(K50:K55)</f>
        <v>70842783</v>
      </c>
    </row>
    <row r="50" spans="1:13" x14ac:dyDescent="0.2">
      <c r="A50" s="211" t="s">
        <v>165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/>
      <c r="K50" s="6"/>
    </row>
    <row r="51" spans="1:13" x14ac:dyDescent="0.2">
      <c r="A51" s="211" t="s">
        <v>166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18046686</v>
      </c>
      <c r="K51" s="6">
        <v>22480210</v>
      </c>
    </row>
    <row r="52" spans="1:13" x14ac:dyDescent="0.2">
      <c r="A52" s="211" t="s">
        <v>167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/>
      <c r="K52" s="6"/>
    </row>
    <row r="53" spans="1:13" x14ac:dyDescent="0.2">
      <c r="A53" s="211" t="s">
        <v>168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6931</v>
      </c>
      <c r="K53" s="6">
        <v>8350</v>
      </c>
    </row>
    <row r="54" spans="1:13" x14ac:dyDescent="0.2">
      <c r="A54" s="211" t="s">
        <v>7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35586861</v>
      </c>
      <c r="K54" s="6">
        <v>47134233</v>
      </c>
    </row>
    <row r="55" spans="1:13" x14ac:dyDescent="0.2">
      <c r="A55" s="211" t="s">
        <v>8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25515532</v>
      </c>
      <c r="K55" s="6">
        <v>1219990</v>
      </c>
    </row>
    <row r="56" spans="1:13" x14ac:dyDescent="0.2">
      <c r="A56" s="211" t="s">
        <v>78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1">
        <f>SUM(J57:J63)</f>
        <v>33632160</v>
      </c>
      <c r="K56" s="121">
        <f>SUM(K57:K63)</f>
        <v>5749727</v>
      </c>
    </row>
    <row r="57" spans="1:13" x14ac:dyDescent="0.2">
      <c r="A57" s="211" t="s">
        <v>52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/>
      <c r="K57" s="6"/>
    </row>
    <row r="58" spans="1:13" x14ac:dyDescent="0.2">
      <c r="A58" s="211" t="s">
        <v>53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/>
      <c r="K58" s="6"/>
    </row>
    <row r="59" spans="1:13" x14ac:dyDescent="0.2">
      <c r="A59" s="211" t="s">
        <v>207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/>
      <c r="K59" s="6"/>
    </row>
    <row r="60" spans="1:13" x14ac:dyDescent="0.2">
      <c r="A60" s="211" t="s">
        <v>59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/>
      <c r="K60" s="6"/>
    </row>
    <row r="61" spans="1:13" x14ac:dyDescent="0.2">
      <c r="A61" s="211" t="s">
        <v>60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/>
      <c r="K61" s="6"/>
    </row>
    <row r="62" spans="1:13" x14ac:dyDescent="0.2">
      <c r="A62" s="211" t="s">
        <v>61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33632160</v>
      </c>
      <c r="K62" s="6">
        <v>5749727</v>
      </c>
    </row>
    <row r="63" spans="1:13" x14ac:dyDescent="0.2">
      <c r="A63" s="211" t="s">
        <v>31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/>
      <c r="K63" s="6"/>
    </row>
    <row r="64" spans="1:13" x14ac:dyDescent="0.2">
      <c r="A64" s="211" t="s">
        <v>172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24461708</v>
      </c>
      <c r="K64" s="6">
        <v>29310939</v>
      </c>
      <c r="L64" s="125"/>
      <c r="M64" s="125"/>
    </row>
    <row r="65" spans="1:11" x14ac:dyDescent="0.2">
      <c r="A65" s="214" t="s">
        <v>36</v>
      </c>
      <c r="B65" s="215"/>
      <c r="C65" s="215"/>
      <c r="D65" s="215"/>
      <c r="E65" s="215"/>
      <c r="F65" s="215"/>
      <c r="G65" s="215"/>
      <c r="H65" s="216"/>
      <c r="I65" s="1">
        <v>59</v>
      </c>
      <c r="J65" s="117">
        <v>290489</v>
      </c>
      <c r="K65" s="117">
        <v>68383</v>
      </c>
    </row>
    <row r="66" spans="1:11" x14ac:dyDescent="0.2">
      <c r="A66" s="214" t="s">
        <v>206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1">
        <f>J7+J8+J40+J65</f>
        <v>1224708094</v>
      </c>
      <c r="K66" s="115">
        <f>K7+K8+K40+K65</f>
        <v>1164772164</v>
      </c>
    </row>
    <row r="67" spans="1:11" x14ac:dyDescent="0.2">
      <c r="A67" s="220" t="s">
        <v>67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1335568822</v>
      </c>
      <c r="K67" s="7">
        <v>740969603</v>
      </c>
    </row>
    <row r="68" spans="1:11" x14ac:dyDescent="0.2">
      <c r="A68" s="203" t="s">
        <v>38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x14ac:dyDescent="0.2">
      <c r="A69" s="207" t="s">
        <v>156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2">
        <f>J70+J71+J72+J78+J79+J82+J85</f>
        <v>45530557</v>
      </c>
      <c r="K69" s="122">
        <f>K70+K71+K72+K78+K79+K82+K85</f>
        <v>-99549455</v>
      </c>
    </row>
    <row r="70" spans="1:11" x14ac:dyDescent="0.2">
      <c r="A70" s="211" t="s">
        <v>115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386135400</v>
      </c>
      <c r="K70" s="6">
        <v>42903930</v>
      </c>
    </row>
    <row r="71" spans="1:11" x14ac:dyDescent="0.2">
      <c r="A71" s="211" t="s">
        <v>116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-200000</v>
      </c>
      <c r="K71" s="6">
        <v>3923969</v>
      </c>
    </row>
    <row r="72" spans="1:11" x14ac:dyDescent="0.2">
      <c r="A72" s="211" t="s">
        <v>117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1">
        <f>J73+J74-J75+J76+J77</f>
        <v>0</v>
      </c>
      <c r="K72" s="121">
        <f>K73+K74-K75+K76+K77</f>
        <v>-11600</v>
      </c>
    </row>
    <row r="73" spans="1:11" x14ac:dyDescent="0.2">
      <c r="A73" s="211" t="s">
        <v>118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/>
      <c r="K73" s="6"/>
    </row>
    <row r="74" spans="1:11" x14ac:dyDescent="0.2">
      <c r="A74" s="211" t="s">
        <v>119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/>
      <c r="K74" s="6"/>
    </row>
    <row r="75" spans="1:11" x14ac:dyDescent="0.2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/>
      <c r="K75" s="6">
        <v>11600</v>
      </c>
    </row>
    <row r="76" spans="1:11" x14ac:dyDescent="0.2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/>
      <c r="K76" s="6"/>
    </row>
    <row r="77" spans="1:11" x14ac:dyDescent="0.2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/>
      <c r="K77" s="6"/>
    </row>
    <row r="78" spans="1:11" x14ac:dyDescent="0.2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/>
      <c r="K78" s="6"/>
    </row>
    <row r="79" spans="1:11" x14ac:dyDescent="0.2">
      <c r="A79" s="211" t="s">
        <v>203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1">
        <f>J80-J81</f>
        <v>-256156639</v>
      </c>
      <c r="K79" s="121">
        <f>K80-K81</f>
        <v>-3024183</v>
      </c>
    </row>
    <row r="80" spans="1:11" x14ac:dyDescent="0.2">
      <c r="A80" s="217" t="s">
        <v>139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/>
      <c r="K80" s="6"/>
    </row>
    <row r="81" spans="1:11" x14ac:dyDescent="0.2">
      <c r="A81" s="217" t="s">
        <v>140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256156639</v>
      </c>
      <c r="K81" s="6">
        <v>3024183</v>
      </c>
    </row>
    <row r="82" spans="1:11" x14ac:dyDescent="0.2">
      <c r="A82" s="211" t="s">
        <v>204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1">
        <f>J83-J84</f>
        <v>-87944250</v>
      </c>
      <c r="K82" s="121">
        <f>K83-K84</f>
        <v>-146959178</v>
      </c>
    </row>
    <row r="83" spans="1:11" x14ac:dyDescent="0.2">
      <c r="A83" s="217" t="s">
        <v>141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/>
      <c r="K83" s="6"/>
    </row>
    <row r="84" spans="1:11" x14ac:dyDescent="0.2">
      <c r="A84" s="217" t="s">
        <v>142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87944250</v>
      </c>
      <c r="K84" s="6">
        <v>146959178</v>
      </c>
    </row>
    <row r="85" spans="1:11" x14ac:dyDescent="0.2">
      <c r="A85" s="211" t="s">
        <v>143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3696046</v>
      </c>
      <c r="K85" s="6">
        <v>3617607</v>
      </c>
    </row>
    <row r="86" spans="1:11" x14ac:dyDescent="0.2">
      <c r="A86" s="214" t="s">
        <v>13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1">
        <f>SUM(J87:J89)</f>
        <v>12979471</v>
      </c>
      <c r="K86" s="121">
        <f>SUM(K87:K89)</f>
        <v>13366586</v>
      </c>
    </row>
    <row r="87" spans="1:11" x14ac:dyDescent="0.2">
      <c r="A87" s="211" t="s">
        <v>103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12134011</v>
      </c>
      <c r="K87" s="6">
        <v>12558732</v>
      </c>
    </row>
    <row r="88" spans="1:11" x14ac:dyDescent="0.2">
      <c r="A88" s="211" t="s">
        <v>104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/>
      <c r="K88" s="6"/>
    </row>
    <row r="89" spans="1:11" x14ac:dyDescent="0.2">
      <c r="A89" s="211" t="s">
        <v>105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845460</v>
      </c>
      <c r="K89" s="6">
        <v>807854</v>
      </c>
    </row>
    <row r="90" spans="1:11" x14ac:dyDescent="0.2">
      <c r="A90" s="214" t="s">
        <v>14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1">
        <f>SUM(J91:J99)</f>
        <v>365716220</v>
      </c>
      <c r="K90" s="121">
        <f>SUM(K91:K99)</f>
        <v>506441080</v>
      </c>
    </row>
    <row r="91" spans="1:11" x14ac:dyDescent="0.2">
      <c r="A91" s="211" t="s">
        <v>106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/>
      <c r="K91" s="6"/>
    </row>
    <row r="92" spans="1:11" x14ac:dyDescent="0.2">
      <c r="A92" s="211" t="s">
        <v>208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95833333</v>
      </c>
      <c r="K92" s="6">
        <v>1455436</v>
      </c>
    </row>
    <row r="93" spans="1:11" x14ac:dyDescent="0.2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269882887</v>
      </c>
      <c r="K93" s="6">
        <v>504985644</v>
      </c>
    </row>
    <row r="94" spans="1:11" x14ac:dyDescent="0.2">
      <c r="A94" s="211" t="s">
        <v>209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/>
      <c r="K94" s="6"/>
    </row>
    <row r="95" spans="1:11" x14ac:dyDescent="0.2">
      <c r="A95" s="211" t="s">
        <v>210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/>
      <c r="K95" s="6"/>
    </row>
    <row r="96" spans="1:11" x14ac:dyDescent="0.2">
      <c r="A96" s="211" t="s">
        <v>211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/>
      <c r="K96" s="6"/>
    </row>
    <row r="97" spans="1:11" x14ac:dyDescent="0.2">
      <c r="A97" s="211" t="s">
        <v>70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/>
      <c r="K97" s="6"/>
    </row>
    <row r="98" spans="1:11" x14ac:dyDescent="0.2">
      <c r="A98" s="211" t="s">
        <v>68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/>
      <c r="K98" s="6"/>
    </row>
    <row r="99" spans="1:11" x14ac:dyDescent="0.2">
      <c r="A99" s="211" t="s">
        <v>69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/>
      <c r="K99" s="6"/>
    </row>
    <row r="100" spans="1:11" x14ac:dyDescent="0.2">
      <c r="A100" s="214" t="s">
        <v>15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1">
        <f>SUM(J101:J112)</f>
        <v>730635798</v>
      </c>
      <c r="K100" s="121">
        <f>SUM(K101:K112)</f>
        <v>676563111</v>
      </c>
    </row>
    <row r="101" spans="1:11" x14ac:dyDescent="0.2">
      <c r="A101" s="211" t="s">
        <v>106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/>
      <c r="K101" s="6"/>
    </row>
    <row r="102" spans="1:11" x14ac:dyDescent="0.2">
      <c r="A102" s="211" t="s">
        <v>208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225163666</v>
      </c>
      <c r="K102" s="6">
        <v>182030213</v>
      </c>
    </row>
    <row r="103" spans="1:11" x14ac:dyDescent="0.2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52663832</v>
      </c>
      <c r="K103" s="6">
        <v>126656256</v>
      </c>
    </row>
    <row r="104" spans="1:11" x14ac:dyDescent="0.2">
      <c r="A104" s="211" t="s">
        <v>209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136968706</v>
      </c>
      <c r="K104" s="6">
        <v>78255285</v>
      </c>
    </row>
    <row r="105" spans="1:11" x14ac:dyDescent="0.2">
      <c r="A105" s="211" t="s">
        <v>210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289065019</v>
      </c>
      <c r="K105" s="6">
        <v>264758956</v>
      </c>
    </row>
    <row r="106" spans="1:11" x14ac:dyDescent="0.2">
      <c r="A106" s="211" t="s">
        <v>211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/>
      <c r="K106" s="6"/>
    </row>
    <row r="107" spans="1:11" x14ac:dyDescent="0.2">
      <c r="A107" s="211" t="s">
        <v>70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/>
      <c r="K107" s="6"/>
    </row>
    <row r="108" spans="1:11" x14ac:dyDescent="0.2">
      <c r="A108" s="211" t="s">
        <v>71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11481299</v>
      </c>
      <c r="K108" s="6">
        <v>11204086</v>
      </c>
    </row>
    <row r="109" spans="1:11" x14ac:dyDescent="0.2">
      <c r="A109" s="211" t="s">
        <v>72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8229826</v>
      </c>
      <c r="K109" s="6">
        <v>7968864</v>
      </c>
    </row>
    <row r="110" spans="1:11" x14ac:dyDescent="0.2">
      <c r="A110" s="211" t="s">
        <v>75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/>
      <c r="K110" s="6"/>
    </row>
    <row r="111" spans="1:11" x14ac:dyDescent="0.2">
      <c r="A111" s="211" t="s">
        <v>73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/>
      <c r="K111" s="6"/>
    </row>
    <row r="112" spans="1:11" x14ac:dyDescent="0.2">
      <c r="A112" s="211" t="s">
        <v>74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7063450</v>
      </c>
      <c r="K112" s="6">
        <v>5689451</v>
      </c>
    </row>
    <row r="113" spans="1:12" x14ac:dyDescent="0.2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17">
        <v>69846048</v>
      </c>
      <c r="K113" s="117">
        <v>67950842</v>
      </c>
    </row>
    <row r="114" spans="1:12" x14ac:dyDescent="0.2">
      <c r="A114" s="214" t="s">
        <v>19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1">
        <f>J69+J86+J90+J100+J113</f>
        <v>1224708094</v>
      </c>
      <c r="K114" s="121">
        <f>K69+K86+K90+K100+K113</f>
        <v>1164772164</v>
      </c>
      <c r="L114" s="125"/>
    </row>
    <row r="115" spans="1:12" x14ac:dyDescent="0.2">
      <c r="A115" s="200" t="s">
        <v>37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1335568822</v>
      </c>
      <c r="K115" s="7">
        <f>K67</f>
        <v>740969603</v>
      </c>
    </row>
    <row r="116" spans="1:12" x14ac:dyDescent="0.2">
      <c r="A116" s="203" t="s">
        <v>273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2" x14ac:dyDescent="0.2">
      <c r="A117" s="207" t="s">
        <v>151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2" x14ac:dyDescent="0.2">
      <c r="A118" s="211" t="s">
        <v>5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>
        <f>J69-J85</f>
        <v>41834511</v>
      </c>
      <c r="K118" s="6">
        <f>K69-K85</f>
        <v>-103167062</v>
      </c>
    </row>
    <row r="119" spans="1:12" x14ac:dyDescent="0.2">
      <c r="A119" s="193" t="s">
        <v>6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>
        <f>J85</f>
        <v>3696046</v>
      </c>
      <c r="K119" s="7">
        <f>K85</f>
        <v>3617607</v>
      </c>
      <c r="L119" s="125"/>
    </row>
    <row r="120" spans="1:12" x14ac:dyDescent="0.2">
      <c r="A120" s="196" t="s">
        <v>274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2" x14ac:dyDescent="0.2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  <row r="122" spans="1:12" x14ac:dyDescent="0.2">
      <c r="K122" s="125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2:K77 J7:K67 J70:K70">
      <formula1>0</formula1>
    </dataValidation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4"/>
  <sheetViews>
    <sheetView view="pageBreakPreview" zoomScaleNormal="100" workbookViewId="0">
      <selection activeCell="A2" sqref="A2:M2"/>
    </sheetView>
  </sheetViews>
  <sheetFormatPr defaultColWidth="9.140625" defaultRowHeight="12.75" x14ac:dyDescent="0.2"/>
  <cols>
    <col min="1" max="9" width="9.140625" style="49"/>
    <col min="10" max="10" width="11.28515625" style="49" customWidth="1"/>
    <col min="11" max="11" width="10" style="49" customWidth="1"/>
    <col min="12" max="12" width="11.42578125" style="49" customWidth="1"/>
    <col min="13" max="13" width="11.5703125" style="49" customWidth="1"/>
    <col min="14" max="14" width="13.42578125" style="49" bestFit="1" customWidth="1"/>
    <col min="15" max="15" width="11.7109375" style="49" bestFit="1" customWidth="1"/>
    <col min="16" max="16384" width="9.140625" style="49"/>
  </cols>
  <sheetData>
    <row r="1" spans="1:13" ht="20.45" customHeight="1" x14ac:dyDescent="0.2">
      <c r="A1" s="226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8.600000000000001" customHeight="1" x14ac:dyDescent="0.2">
      <c r="A2" s="238" t="s">
        <v>318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 x14ac:dyDescent="0.2">
      <c r="A3" s="257" t="s">
        <v>304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 x14ac:dyDescent="0.2">
      <c r="A4" s="256" t="s">
        <v>39</v>
      </c>
      <c r="B4" s="256"/>
      <c r="C4" s="256"/>
      <c r="D4" s="256"/>
      <c r="E4" s="256"/>
      <c r="F4" s="256"/>
      <c r="G4" s="256"/>
      <c r="H4" s="256"/>
      <c r="I4" s="54" t="s">
        <v>244</v>
      </c>
      <c r="J4" s="255" t="s">
        <v>281</v>
      </c>
      <c r="K4" s="255"/>
      <c r="L4" s="255" t="s">
        <v>282</v>
      </c>
      <c r="M4" s="255"/>
    </row>
    <row r="5" spans="1:13" ht="22.5" x14ac:dyDescent="0.2">
      <c r="A5" s="256"/>
      <c r="B5" s="256"/>
      <c r="C5" s="256"/>
      <c r="D5" s="256"/>
      <c r="E5" s="256"/>
      <c r="F5" s="256"/>
      <c r="G5" s="256"/>
      <c r="H5" s="256"/>
      <c r="I5" s="54"/>
      <c r="J5" s="56" t="s">
        <v>277</v>
      </c>
      <c r="K5" s="56" t="s">
        <v>278</v>
      </c>
      <c r="L5" s="56" t="s">
        <v>277</v>
      </c>
      <c r="M5" s="126" t="s">
        <v>278</v>
      </c>
    </row>
    <row r="6" spans="1:13" x14ac:dyDescent="0.2">
      <c r="A6" s="255">
        <v>1</v>
      </c>
      <c r="B6" s="255"/>
      <c r="C6" s="255"/>
      <c r="D6" s="255"/>
      <c r="E6" s="255"/>
      <c r="F6" s="255"/>
      <c r="G6" s="255"/>
      <c r="H6" s="255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x14ac:dyDescent="0.2">
      <c r="A7" s="207" t="s">
        <v>20</v>
      </c>
      <c r="B7" s="208"/>
      <c r="C7" s="208"/>
      <c r="D7" s="208"/>
      <c r="E7" s="208"/>
      <c r="F7" s="208"/>
      <c r="G7" s="208"/>
      <c r="H7" s="225"/>
      <c r="I7" s="3">
        <v>111</v>
      </c>
      <c r="J7" s="116">
        <f>SUM(J8:J9)</f>
        <v>1933699714</v>
      </c>
      <c r="K7" s="116">
        <f>SUM(K8:K9)</f>
        <v>496343250</v>
      </c>
      <c r="L7" s="116">
        <f>SUM(L8:L9)</f>
        <v>1992064419</v>
      </c>
      <c r="M7" s="116">
        <f>SUM(M8:M9)</f>
        <v>549471062</v>
      </c>
    </row>
    <row r="8" spans="1:13" x14ac:dyDescent="0.2">
      <c r="A8" s="214" t="s">
        <v>126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1853436176</v>
      </c>
      <c r="K8" s="6">
        <v>477064676</v>
      </c>
      <c r="L8" s="6">
        <v>1946363143</v>
      </c>
      <c r="M8" s="6">
        <v>538196338</v>
      </c>
    </row>
    <row r="9" spans="1:13" x14ac:dyDescent="0.2">
      <c r="A9" s="214" t="s">
        <v>79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80263538</v>
      </c>
      <c r="K9" s="6">
        <v>19278574</v>
      </c>
      <c r="L9" s="6">
        <v>45701276</v>
      </c>
      <c r="M9" s="6">
        <v>11274724</v>
      </c>
    </row>
    <row r="10" spans="1:13" x14ac:dyDescent="0.2">
      <c r="A10" s="214" t="s">
        <v>9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15">
        <f>J11+J12+J16+J20+J21+J22+J25+J26</f>
        <v>1982855551</v>
      </c>
      <c r="K10" s="115">
        <f>K11+K12+K16+K20+K21+K22+K25+K26</f>
        <v>534339354</v>
      </c>
      <c r="L10" s="115">
        <f>L11+L12+L16+L20+L21+L22+L25+L26</f>
        <v>2098509858</v>
      </c>
      <c r="M10" s="115">
        <f>M11+M12+M16+M20+M21+M22+M25+M26</f>
        <v>558194196</v>
      </c>
    </row>
    <row r="11" spans="1:13" x14ac:dyDescent="0.2">
      <c r="A11" s="214" t="s">
        <v>80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94926654</v>
      </c>
      <c r="K11" s="6">
        <v>-21112803</v>
      </c>
      <c r="L11" s="6">
        <v>14112997</v>
      </c>
      <c r="M11" s="6">
        <v>-15270283</v>
      </c>
    </row>
    <row r="12" spans="1:13" x14ac:dyDescent="0.2">
      <c r="A12" s="214" t="s">
        <v>16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15">
        <f>SUM(J13:J15)</f>
        <v>1510804940</v>
      </c>
      <c r="K12" s="115">
        <f>SUM(K13:K15)</f>
        <v>437821839</v>
      </c>
      <c r="L12" s="115">
        <f>SUM(L13:L15)</f>
        <v>1696601048</v>
      </c>
      <c r="M12" s="115">
        <f>SUM(M13:M15)</f>
        <v>467029821</v>
      </c>
    </row>
    <row r="13" spans="1:13" x14ac:dyDescent="0.2">
      <c r="A13" s="211" t="s">
        <v>120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1442558679</v>
      </c>
      <c r="K13" s="6">
        <v>421983984</v>
      </c>
      <c r="L13" s="6">
        <v>1617076511</v>
      </c>
      <c r="M13" s="6">
        <v>449362757</v>
      </c>
    </row>
    <row r="14" spans="1:13" x14ac:dyDescent="0.2">
      <c r="A14" s="211" t="s">
        <v>121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3792235</v>
      </c>
      <c r="K14" s="6">
        <v>807383</v>
      </c>
      <c r="L14" s="6">
        <v>8837549</v>
      </c>
      <c r="M14" s="6">
        <v>1224030</v>
      </c>
    </row>
    <row r="15" spans="1:13" x14ac:dyDescent="0.2">
      <c r="A15" s="211" t="s">
        <v>41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64454026</v>
      </c>
      <c r="K15" s="6">
        <v>15030472</v>
      </c>
      <c r="L15" s="6">
        <v>70686988</v>
      </c>
      <c r="M15" s="6">
        <v>16443034</v>
      </c>
    </row>
    <row r="16" spans="1:13" x14ac:dyDescent="0.2">
      <c r="A16" s="214" t="s">
        <v>17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15">
        <f>SUM(J17:J19)</f>
        <v>198552007</v>
      </c>
      <c r="K16" s="115">
        <f>SUM(K17:K19)</f>
        <v>49788633</v>
      </c>
      <c r="L16" s="115">
        <f>SUM(L17:L19)</f>
        <v>196430082</v>
      </c>
      <c r="M16" s="115">
        <f>SUM(M17:M19)</f>
        <v>49895258</v>
      </c>
    </row>
    <row r="17" spans="1:14" x14ac:dyDescent="0.2">
      <c r="A17" s="211" t="s">
        <v>42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124399075</v>
      </c>
      <c r="K17" s="6">
        <v>31411711</v>
      </c>
      <c r="L17" s="6">
        <v>124859446</v>
      </c>
      <c r="M17" s="6">
        <v>31810174</v>
      </c>
    </row>
    <row r="18" spans="1:14" x14ac:dyDescent="0.2">
      <c r="A18" s="211" t="s">
        <v>43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45204393</v>
      </c>
      <c r="K18" s="6">
        <v>11119743</v>
      </c>
      <c r="L18" s="6">
        <v>42924710</v>
      </c>
      <c r="M18" s="6">
        <v>10809731</v>
      </c>
    </row>
    <row r="19" spans="1:14" x14ac:dyDescent="0.2">
      <c r="A19" s="211" t="s">
        <v>44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28948539</v>
      </c>
      <c r="K19" s="6">
        <v>7257179</v>
      </c>
      <c r="L19" s="6">
        <v>28645926</v>
      </c>
      <c r="M19" s="6">
        <v>7275353</v>
      </c>
    </row>
    <row r="20" spans="1:14" x14ac:dyDescent="0.2">
      <c r="A20" s="214" t="s">
        <v>81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17">
        <v>83083590</v>
      </c>
      <c r="K20" s="117">
        <v>21487609</v>
      </c>
      <c r="L20" s="117">
        <v>94816776</v>
      </c>
      <c r="M20" s="117">
        <v>23468428</v>
      </c>
    </row>
    <row r="21" spans="1:14" x14ac:dyDescent="0.2">
      <c r="A21" s="214" t="s">
        <v>82</v>
      </c>
      <c r="B21" s="215"/>
      <c r="C21" s="215"/>
      <c r="D21" s="215"/>
      <c r="E21" s="215"/>
      <c r="F21" s="215"/>
      <c r="G21" s="215"/>
      <c r="H21" s="216"/>
      <c r="I21" s="1">
        <v>125</v>
      </c>
      <c r="J21" s="117">
        <v>71398765</v>
      </c>
      <c r="K21" s="117">
        <v>24802620</v>
      </c>
      <c r="L21" s="117">
        <v>87191218</v>
      </c>
      <c r="M21" s="117">
        <v>23825812</v>
      </c>
    </row>
    <row r="22" spans="1:14" x14ac:dyDescent="0.2">
      <c r="A22" s="214" t="s">
        <v>18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15">
        <f>SUM(J23:J24)</f>
        <v>10044338</v>
      </c>
      <c r="K22" s="115">
        <f>SUM(K23:K24)</f>
        <v>7506199</v>
      </c>
      <c r="L22" s="115">
        <f>SUM(L23:L24)</f>
        <v>1125775</v>
      </c>
      <c r="M22" s="115">
        <f>SUM(M23:M24)</f>
        <v>1013198</v>
      </c>
    </row>
    <row r="23" spans="1:14" x14ac:dyDescent="0.2">
      <c r="A23" s="211" t="s">
        <v>111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7509701</v>
      </c>
      <c r="K23" s="6">
        <v>4979353</v>
      </c>
      <c r="L23" s="6">
        <v>109952</v>
      </c>
      <c r="M23" s="6">
        <v>4642</v>
      </c>
    </row>
    <row r="24" spans="1:14" x14ac:dyDescent="0.2">
      <c r="A24" s="211" t="s">
        <v>112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2534637</v>
      </c>
      <c r="K24" s="6">
        <v>2526846</v>
      </c>
      <c r="L24" s="6">
        <v>1015823</v>
      </c>
      <c r="M24" s="6">
        <v>1008556</v>
      </c>
    </row>
    <row r="25" spans="1:14" x14ac:dyDescent="0.2">
      <c r="A25" s="214" t="s">
        <v>83</v>
      </c>
      <c r="B25" s="215"/>
      <c r="C25" s="215"/>
      <c r="D25" s="215"/>
      <c r="E25" s="215"/>
      <c r="F25" s="215"/>
      <c r="G25" s="215"/>
      <c r="H25" s="216"/>
      <c r="I25" s="1">
        <v>129</v>
      </c>
      <c r="J25" s="117">
        <v>14045257</v>
      </c>
      <c r="K25" s="117">
        <v>14045257</v>
      </c>
      <c r="L25" s="117">
        <v>8231962</v>
      </c>
      <c r="M25" s="117">
        <v>8231962</v>
      </c>
    </row>
    <row r="26" spans="1:14" x14ac:dyDescent="0.2">
      <c r="A26" s="214" t="s">
        <v>35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/>
      <c r="K26" s="6"/>
      <c r="L26" s="6"/>
      <c r="M26" s="6"/>
    </row>
    <row r="27" spans="1:14" x14ac:dyDescent="0.2">
      <c r="A27" s="214" t="s">
        <v>178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15">
        <f>SUM(J28:J32)</f>
        <v>7035939</v>
      </c>
      <c r="K27" s="115">
        <f>SUM(K28:K32)</f>
        <v>533842</v>
      </c>
      <c r="L27" s="115">
        <f>SUM(L28:L32)</f>
        <v>17424346</v>
      </c>
      <c r="M27" s="115">
        <f>SUM(M28:M32)</f>
        <v>-2253064</v>
      </c>
      <c r="N27" s="125"/>
    </row>
    <row r="28" spans="1:14" ht="22.15" customHeight="1" x14ac:dyDescent="0.2">
      <c r="A28" s="214" t="s">
        <v>192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/>
      <c r="K28" s="6"/>
      <c r="L28" s="6"/>
      <c r="M28" s="6"/>
    </row>
    <row r="29" spans="1:14" ht="21.6" customHeight="1" x14ac:dyDescent="0.2">
      <c r="A29" s="214" t="s">
        <v>129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7035939</v>
      </c>
      <c r="K29" s="6">
        <v>533842</v>
      </c>
      <c r="L29" s="6">
        <v>17424346</v>
      </c>
      <c r="M29" s="6">
        <v>-2253064</v>
      </c>
    </row>
    <row r="30" spans="1:14" ht="17.45" customHeight="1" x14ac:dyDescent="0.2">
      <c r="A30" s="214" t="s">
        <v>113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/>
      <c r="K30" s="6"/>
      <c r="L30" s="6"/>
      <c r="M30" s="6"/>
    </row>
    <row r="31" spans="1:14" x14ac:dyDescent="0.2">
      <c r="A31" s="214" t="s">
        <v>188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/>
      <c r="K31" s="6"/>
      <c r="L31" s="6"/>
      <c r="M31" s="6"/>
    </row>
    <row r="32" spans="1:14" ht="15.75" customHeight="1" x14ac:dyDescent="0.2">
      <c r="A32" s="214" t="s">
        <v>114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/>
      <c r="K32" s="6"/>
      <c r="L32" s="6"/>
      <c r="M32" s="6"/>
    </row>
    <row r="33" spans="1:14" x14ac:dyDescent="0.2">
      <c r="A33" s="214" t="s">
        <v>179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15">
        <f>SUM(J34:J37)</f>
        <v>45490185</v>
      </c>
      <c r="K33" s="115">
        <f>SUM(K34:K37)</f>
        <v>19311469</v>
      </c>
      <c r="L33" s="115">
        <f>SUM(L34:L37)</f>
        <v>57931158</v>
      </c>
      <c r="M33" s="115">
        <f>SUM(M34:M37)</f>
        <v>17384306</v>
      </c>
    </row>
    <row r="34" spans="1:14" ht="18.600000000000001" customHeight="1" x14ac:dyDescent="0.2">
      <c r="A34" s="214" t="s">
        <v>46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/>
      <c r="K34" s="6"/>
      <c r="L34" s="6"/>
      <c r="M34" s="6"/>
    </row>
    <row r="35" spans="1:14" ht="22.15" customHeight="1" x14ac:dyDescent="0.2">
      <c r="A35" s="214" t="s">
        <v>45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45490185</v>
      </c>
      <c r="K35" s="6">
        <v>19311469</v>
      </c>
      <c r="L35" s="6">
        <v>54111500</v>
      </c>
      <c r="M35" s="6">
        <v>15329403</v>
      </c>
    </row>
    <row r="36" spans="1:14" ht="16.899999999999999" customHeight="1" x14ac:dyDescent="0.2">
      <c r="A36" s="214" t="s">
        <v>189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/>
      <c r="K36" s="6"/>
      <c r="L36" s="6"/>
      <c r="M36" s="6"/>
    </row>
    <row r="37" spans="1:14" x14ac:dyDescent="0.2">
      <c r="A37" s="214" t="s">
        <v>47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/>
      <c r="K37" s="6"/>
      <c r="L37" s="6">
        <v>3819658</v>
      </c>
      <c r="M37" s="6">
        <v>2054903</v>
      </c>
    </row>
    <row r="38" spans="1:14" x14ac:dyDescent="0.2">
      <c r="A38" s="214" t="s">
        <v>160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/>
      <c r="K38" s="6"/>
      <c r="L38" s="6"/>
      <c r="M38" s="6"/>
    </row>
    <row r="39" spans="1:14" x14ac:dyDescent="0.2">
      <c r="A39" s="214" t="s">
        <v>161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/>
      <c r="K39" s="6"/>
      <c r="L39" s="6"/>
      <c r="M39" s="6"/>
    </row>
    <row r="40" spans="1:14" x14ac:dyDescent="0.2">
      <c r="A40" s="214" t="s">
        <v>190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/>
      <c r="K40" s="6"/>
      <c r="L40" s="6"/>
      <c r="M40" s="6"/>
    </row>
    <row r="41" spans="1:14" x14ac:dyDescent="0.2">
      <c r="A41" s="214" t="s">
        <v>191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/>
      <c r="K41" s="6"/>
      <c r="L41" s="6"/>
      <c r="M41" s="6"/>
    </row>
    <row r="42" spans="1:14" x14ac:dyDescent="0.2">
      <c r="A42" s="214" t="s">
        <v>180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15">
        <f>J7+J27+J38+J40</f>
        <v>1940735653</v>
      </c>
      <c r="K42" s="115">
        <f>K7+K27+K38+K40</f>
        <v>496877092</v>
      </c>
      <c r="L42" s="115">
        <f>L7+L27+L38+L40</f>
        <v>2009488765</v>
      </c>
      <c r="M42" s="115">
        <f>M7+M27+M38+M40</f>
        <v>547217998</v>
      </c>
      <c r="N42" s="125"/>
    </row>
    <row r="43" spans="1:14" x14ac:dyDescent="0.2">
      <c r="A43" s="214" t="s">
        <v>181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15">
        <f>J10+J33+J39+J41</f>
        <v>2028345736</v>
      </c>
      <c r="K43" s="115">
        <f>K10+K33+K39+K41</f>
        <v>553650823</v>
      </c>
      <c r="L43" s="115">
        <f>L10+L33+L39+L41</f>
        <v>2156441016</v>
      </c>
      <c r="M43" s="115">
        <f>M10+M33+M39+M41</f>
        <v>575578502</v>
      </c>
      <c r="N43" s="125"/>
    </row>
    <row r="44" spans="1:14" x14ac:dyDescent="0.2">
      <c r="A44" s="214" t="s">
        <v>201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15">
        <f>J42-J43</f>
        <v>-87610083</v>
      </c>
      <c r="K44" s="115">
        <f>K42-K43</f>
        <v>-56773731</v>
      </c>
      <c r="L44" s="115">
        <f>L42-L43</f>
        <v>-146952251</v>
      </c>
      <c r="M44" s="115">
        <f>M42-M43</f>
        <v>-28360504</v>
      </c>
      <c r="N44" s="125"/>
    </row>
    <row r="45" spans="1:14" x14ac:dyDescent="0.2">
      <c r="A45" s="217" t="s">
        <v>183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4" x14ac:dyDescent="0.2">
      <c r="A46" s="217" t="s">
        <v>184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87610083</v>
      </c>
      <c r="K46" s="50">
        <f>IF(K43&gt;K42,K43-K42,0)</f>
        <v>56773731</v>
      </c>
      <c r="L46" s="50">
        <f>IF(L43&gt;L42,L43-L42,0)</f>
        <v>146952251</v>
      </c>
      <c r="M46" s="50">
        <f>IF(M43&gt;M42,M43-M42,0)</f>
        <v>28360504</v>
      </c>
    </row>
    <row r="47" spans="1:14" x14ac:dyDescent="0.2">
      <c r="A47" s="214" t="s">
        <v>182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334167</v>
      </c>
      <c r="K47" s="6">
        <v>243533</v>
      </c>
      <c r="L47" s="6">
        <v>6927</v>
      </c>
      <c r="M47" s="6">
        <v>-3666</v>
      </c>
    </row>
    <row r="48" spans="1:14" x14ac:dyDescent="0.2">
      <c r="A48" s="214" t="s">
        <v>202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15">
        <f>J44-J47</f>
        <v>-87944250</v>
      </c>
      <c r="K48" s="115">
        <f>K44-K47</f>
        <v>-57017264</v>
      </c>
      <c r="L48" s="115">
        <f>L44-L47</f>
        <v>-146959178</v>
      </c>
      <c r="M48" s="115">
        <f>M44-M47</f>
        <v>-28356838</v>
      </c>
    </row>
    <row r="49" spans="1:15" x14ac:dyDescent="0.2">
      <c r="A49" s="217" t="s">
        <v>157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5" x14ac:dyDescent="0.2">
      <c r="A50" s="252" t="s">
        <v>185</v>
      </c>
      <c r="B50" s="253"/>
      <c r="C50" s="253"/>
      <c r="D50" s="253"/>
      <c r="E50" s="253"/>
      <c r="F50" s="253"/>
      <c r="G50" s="253"/>
      <c r="H50" s="254"/>
      <c r="I50" s="4">
        <v>154</v>
      </c>
      <c r="J50" s="57">
        <f>IF(J48&lt;0,-J48,0)</f>
        <v>87944250</v>
      </c>
      <c r="K50" s="57">
        <f>IF(K48&lt;0,-K48,0)</f>
        <v>57017264</v>
      </c>
      <c r="L50" s="57">
        <f>IF(L48&lt;0,-L48,0)</f>
        <v>146959178</v>
      </c>
      <c r="M50" s="57">
        <f>IF(M48&lt;0,-M48,0)</f>
        <v>28356838</v>
      </c>
    </row>
    <row r="51" spans="1:15" ht="12.75" customHeight="1" x14ac:dyDescent="0.2">
      <c r="A51" s="203" t="s">
        <v>275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48"/>
    </row>
    <row r="52" spans="1:15" ht="12.75" customHeight="1" x14ac:dyDescent="0.2">
      <c r="A52" s="207" t="s">
        <v>152</v>
      </c>
      <c r="B52" s="208"/>
      <c r="C52" s="208"/>
      <c r="D52" s="208"/>
      <c r="E52" s="208"/>
      <c r="F52" s="208"/>
      <c r="G52" s="208"/>
      <c r="H52" s="208"/>
      <c r="I52" s="51"/>
      <c r="J52" s="127"/>
      <c r="K52" s="51"/>
      <c r="L52" s="127"/>
      <c r="M52" s="120"/>
    </row>
    <row r="53" spans="1:15" x14ac:dyDescent="0.2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6">
        <v>-87808396</v>
      </c>
      <c r="K53" s="6">
        <v>-57176478</v>
      </c>
      <c r="L53" s="6">
        <v>-146880740</v>
      </c>
      <c r="M53" s="6">
        <v>-28137111</v>
      </c>
      <c r="N53" s="125"/>
    </row>
    <row r="54" spans="1:15" x14ac:dyDescent="0.2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7">
        <v>-135854</v>
      </c>
      <c r="K54" s="7">
        <v>159214</v>
      </c>
      <c r="L54" s="7">
        <v>-78438</v>
      </c>
      <c r="M54" s="7">
        <v>-219727</v>
      </c>
      <c r="N54" s="125"/>
      <c r="O54" s="125"/>
    </row>
    <row r="55" spans="1:15" ht="12.75" customHeight="1" x14ac:dyDescent="0.2">
      <c r="A55" s="203" t="s">
        <v>154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48"/>
      <c r="N55" s="125"/>
    </row>
    <row r="56" spans="1:15" x14ac:dyDescent="0.2">
      <c r="A56" s="207" t="s">
        <v>169</v>
      </c>
      <c r="B56" s="208"/>
      <c r="C56" s="208"/>
      <c r="D56" s="208"/>
      <c r="E56" s="208"/>
      <c r="F56" s="208"/>
      <c r="G56" s="208"/>
      <c r="H56" s="225"/>
      <c r="I56" s="8">
        <v>157</v>
      </c>
      <c r="J56" s="118">
        <f>J48</f>
        <v>-87944250</v>
      </c>
      <c r="K56" s="118">
        <f>K48</f>
        <v>-57017264</v>
      </c>
      <c r="L56" s="118">
        <f>L48</f>
        <v>-146959178</v>
      </c>
      <c r="M56" s="118">
        <f>M48</f>
        <v>-28356838</v>
      </c>
      <c r="N56" s="62" t="s">
        <v>315</v>
      </c>
    </row>
    <row r="57" spans="1:15" x14ac:dyDescent="0.2">
      <c r="A57" s="214" t="s">
        <v>186</v>
      </c>
      <c r="B57" s="215"/>
      <c r="C57" s="215"/>
      <c r="D57" s="215"/>
      <c r="E57" s="215"/>
      <c r="F57" s="215"/>
      <c r="G57" s="215"/>
      <c r="H57" s="216"/>
      <c r="I57" s="1">
        <v>158</v>
      </c>
      <c r="J57" s="115">
        <f>SUM(J58:J64)</f>
        <v>257000</v>
      </c>
      <c r="K57" s="115">
        <f>SUM(K58:K64)</f>
        <v>0</v>
      </c>
      <c r="L57" s="115">
        <f>SUM(L58:L64)</f>
        <v>0</v>
      </c>
      <c r="M57" s="115">
        <f>SUM(M58:M64)</f>
        <v>0</v>
      </c>
    </row>
    <row r="58" spans="1:15" ht="15.6" customHeight="1" x14ac:dyDescent="0.2">
      <c r="A58" s="214" t="s">
        <v>193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257000</v>
      </c>
      <c r="K58" s="6"/>
      <c r="L58" s="6"/>
      <c r="M58" s="6"/>
    </row>
    <row r="59" spans="1:15" ht="20.45" customHeight="1" x14ac:dyDescent="0.2">
      <c r="A59" s="214" t="s">
        <v>194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/>
      <c r="K59" s="6"/>
      <c r="L59" s="6"/>
      <c r="M59" s="6"/>
    </row>
    <row r="60" spans="1:15" ht="21" customHeight="1" x14ac:dyDescent="0.2">
      <c r="A60" s="214" t="s">
        <v>30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/>
      <c r="K60" s="6"/>
      <c r="L60" s="6"/>
      <c r="M60" s="6"/>
    </row>
    <row r="61" spans="1:15" x14ac:dyDescent="0.2">
      <c r="A61" s="214" t="s">
        <v>195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/>
      <c r="K61" s="6"/>
      <c r="L61" s="6"/>
      <c r="M61" s="6"/>
    </row>
    <row r="62" spans="1:15" x14ac:dyDescent="0.2">
      <c r="A62" s="214" t="s">
        <v>196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/>
      <c r="K62" s="6"/>
      <c r="L62" s="6"/>
      <c r="M62" s="6"/>
    </row>
    <row r="63" spans="1:15" x14ac:dyDescent="0.2">
      <c r="A63" s="214" t="s">
        <v>197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/>
      <c r="K63" s="6"/>
      <c r="L63" s="6"/>
      <c r="M63" s="6"/>
    </row>
    <row r="64" spans="1:15" x14ac:dyDescent="0.2">
      <c r="A64" s="214" t="s">
        <v>198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/>
      <c r="K64" s="6"/>
      <c r="L64" s="6"/>
      <c r="M64" s="6"/>
    </row>
    <row r="65" spans="1:13" x14ac:dyDescent="0.2">
      <c r="A65" s="214" t="s">
        <v>187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/>
      <c r="K65" s="6"/>
      <c r="L65" s="6"/>
      <c r="M65" s="6"/>
    </row>
    <row r="66" spans="1:13" ht="21.6" customHeight="1" x14ac:dyDescent="0.2">
      <c r="A66" s="214" t="s">
        <v>158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>
        <f>J57-J65</f>
        <v>257000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x14ac:dyDescent="0.2">
      <c r="A67" s="214" t="s">
        <v>159</v>
      </c>
      <c r="B67" s="215"/>
      <c r="C67" s="215"/>
      <c r="D67" s="215"/>
      <c r="E67" s="215"/>
      <c r="F67" s="215"/>
      <c r="G67" s="215"/>
      <c r="H67" s="216"/>
      <c r="I67" s="1">
        <v>168</v>
      </c>
      <c r="J67" s="119">
        <f>J56+J66</f>
        <v>-87687250</v>
      </c>
      <c r="K67" s="119">
        <f>K56+K66</f>
        <v>-57017264</v>
      </c>
      <c r="L67" s="119">
        <f>L56+L66</f>
        <v>-146959178</v>
      </c>
      <c r="M67" s="119">
        <f>M56+M66</f>
        <v>-28356838</v>
      </c>
    </row>
    <row r="68" spans="1:13" ht="12.75" customHeight="1" x14ac:dyDescent="0.2">
      <c r="A68" s="242" t="s">
        <v>276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4"/>
    </row>
    <row r="69" spans="1:13" ht="12.75" customHeight="1" x14ac:dyDescent="0.2">
      <c r="A69" s="245" t="s">
        <v>153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7"/>
    </row>
    <row r="70" spans="1:13" x14ac:dyDescent="0.2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6">
        <v>-87551396</v>
      </c>
      <c r="K70" s="6">
        <v>-57176478</v>
      </c>
      <c r="L70" s="6">
        <v>-146880740</v>
      </c>
      <c r="M70" s="6">
        <v>-28137111</v>
      </c>
    </row>
    <row r="71" spans="1:13" x14ac:dyDescent="0.2">
      <c r="A71" s="239" t="s">
        <v>200</v>
      </c>
      <c r="B71" s="240"/>
      <c r="C71" s="240"/>
      <c r="D71" s="240"/>
      <c r="E71" s="240"/>
      <c r="F71" s="240"/>
      <c r="G71" s="240"/>
      <c r="H71" s="241"/>
      <c r="I71" s="4">
        <v>170</v>
      </c>
      <c r="J71" s="7">
        <v>-135854</v>
      </c>
      <c r="K71" s="7">
        <v>159214</v>
      </c>
      <c r="L71" s="7">
        <v>-78438</v>
      </c>
      <c r="M71" s="7">
        <v>-219727</v>
      </c>
    </row>
    <row r="72" spans="1:13" x14ac:dyDescent="0.2">
      <c r="J72" s="125"/>
      <c r="L72" s="129"/>
    </row>
    <row r="73" spans="1:13" x14ac:dyDescent="0.2">
      <c r="L73" s="128"/>
    </row>
    <row r="74" spans="1:13" x14ac:dyDescent="0.2">
      <c r="J74" s="125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:M57 L56 K58 L58:L65 J47:M47 J53:M54 J66:M67 J56 M58 J58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8 M30:M4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8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6" width="9.140625" style="49"/>
    <col min="7" max="7" width="7.85546875" style="49" customWidth="1"/>
    <col min="8" max="8" width="3.7109375" style="49" customWidth="1"/>
    <col min="9" max="9" width="6.28515625" style="49" customWidth="1"/>
    <col min="10" max="11" width="13.7109375" style="49" customWidth="1"/>
    <col min="12" max="16384" width="9.140625" style="49"/>
  </cols>
  <sheetData>
    <row r="1" spans="1:11" ht="29.45" customHeight="1" x14ac:dyDescent="0.2">
      <c r="A1" s="265" t="s">
        <v>162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8.600000000000001" customHeight="1" x14ac:dyDescent="0.2">
      <c r="A2" s="266" t="s">
        <v>317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8" customHeight="1" x14ac:dyDescent="0.2">
      <c r="A3" s="264" t="s">
        <v>303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4.5" x14ac:dyDescent="0.2">
      <c r="A4" s="267" t="s">
        <v>39</v>
      </c>
      <c r="B4" s="267"/>
      <c r="C4" s="267"/>
      <c r="D4" s="267"/>
      <c r="E4" s="267"/>
      <c r="F4" s="267"/>
      <c r="G4" s="267"/>
      <c r="H4" s="267"/>
      <c r="I4" s="59" t="s">
        <v>244</v>
      </c>
      <c r="J4" s="60" t="s">
        <v>281</v>
      </c>
      <c r="K4" s="60" t="s">
        <v>282</v>
      </c>
    </row>
    <row r="5" spans="1:11" x14ac:dyDescent="0.2">
      <c r="A5" s="268">
        <v>1</v>
      </c>
      <c r="B5" s="268"/>
      <c r="C5" s="268"/>
      <c r="D5" s="268"/>
      <c r="E5" s="268"/>
      <c r="F5" s="268"/>
      <c r="G5" s="268"/>
      <c r="H5" s="268"/>
      <c r="I5" s="63">
        <v>2</v>
      </c>
      <c r="J5" s="64" t="s">
        <v>247</v>
      </c>
      <c r="K5" s="64" t="s">
        <v>248</v>
      </c>
    </row>
    <row r="6" spans="1:11" x14ac:dyDescent="0.2">
      <c r="A6" s="203" t="s">
        <v>130</v>
      </c>
      <c r="B6" s="204"/>
      <c r="C6" s="204"/>
      <c r="D6" s="204"/>
      <c r="E6" s="204"/>
      <c r="F6" s="204"/>
      <c r="G6" s="204"/>
      <c r="H6" s="204"/>
      <c r="I6" s="258"/>
      <c r="J6" s="258"/>
      <c r="K6" s="259"/>
    </row>
    <row r="7" spans="1:11" x14ac:dyDescent="0.2">
      <c r="A7" s="211" t="s">
        <v>164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1992655657</v>
      </c>
      <c r="K7" s="6">
        <v>1946951251</v>
      </c>
    </row>
    <row r="8" spans="1:11" x14ac:dyDescent="0.2">
      <c r="A8" s="211" t="s">
        <v>93</v>
      </c>
      <c r="B8" s="212"/>
      <c r="C8" s="212"/>
      <c r="D8" s="212"/>
      <c r="E8" s="212"/>
      <c r="F8" s="212"/>
      <c r="G8" s="212"/>
      <c r="H8" s="212"/>
      <c r="I8" s="1">
        <v>2</v>
      </c>
      <c r="J8" s="6"/>
      <c r="K8" s="6"/>
    </row>
    <row r="9" spans="1:11" x14ac:dyDescent="0.2">
      <c r="A9" s="211" t="s">
        <v>94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6914953</v>
      </c>
      <c r="K9" s="6">
        <v>27446652</v>
      </c>
    </row>
    <row r="10" spans="1:11" x14ac:dyDescent="0.2">
      <c r="A10" s="211" t="s">
        <v>95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220528428</v>
      </c>
      <c r="K10" s="6">
        <v>289835029</v>
      </c>
    </row>
    <row r="11" spans="1:11" x14ac:dyDescent="0.2">
      <c r="A11" s="211" t="s">
        <v>96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770643</v>
      </c>
      <c r="K11" s="6">
        <v>1260859</v>
      </c>
    </row>
    <row r="12" spans="1:11" x14ac:dyDescent="0.2">
      <c r="A12" s="214" t="s">
        <v>163</v>
      </c>
      <c r="B12" s="215"/>
      <c r="C12" s="215"/>
      <c r="D12" s="215"/>
      <c r="E12" s="215"/>
      <c r="F12" s="215"/>
      <c r="G12" s="215"/>
      <c r="H12" s="215"/>
      <c r="I12" s="1">
        <v>6</v>
      </c>
      <c r="J12" s="115">
        <f>SUM(J7:J11)</f>
        <v>2220869681</v>
      </c>
      <c r="K12" s="115">
        <f>SUM(K7:K11)</f>
        <v>2265493791</v>
      </c>
    </row>
    <row r="13" spans="1:11" x14ac:dyDescent="0.2">
      <c r="A13" s="211" t="s">
        <v>97</v>
      </c>
      <c r="B13" s="212"/>
      <c r="C13" s="212"/>
      <c r="D13" s="212"/>
      <c r="E13" s="212"/>
      <c r="F13" s="212"/>
      <c r="G13" s="212"/>
      <c r="H13" s="212"/>
      <c r="I13" s="1">
        <v>7</v>
      </c>
      <c r="J13" s="6">
        <v>2069461529</v>
      </c>
      <c r="K13" s="6">
        <f>2054120083-794798</f>
        <v>2053325285</v>
      </c>
    </row>
    <row r="14" spans="1:11" x14ac:dyDescent="0.2">
      <c r="A14" s="211" t="s">
        <v>98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202096547</v>
      </c>
      <c r="K14" s="6">
        <v>206512274</v>
      </c>
    </row>
    <row r="15" spans="1:11" x14ac:dyDescent="0.2">
      <c r="A15" s="211" t="s">
        <v>99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12211710</v>
      </c>
      <c r="K15" s="6">
        <v>12749291</v>
      </c>
    </row>
    <row r="16" spans="1:11" x14ac:dyDescent="0.2">
      <c r="A16" s="211" t="s">
        <v>100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46054098</v>
      </c>
      <c r="K16" s="6">
        <v>41838198</v>
      </c>
    </row>
    <row r="17" spans="1:11" x14ac:dyDescent="0.2">
      <c r="A17" s="211" t="s">
        <v>101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45857144</v>
      </c>
      <c r="K17" s="6">
        <v>43834953</v>
      </c>
    </row>
    <row r="18" spans="1:11" x14ac:dyDescent="0.2">
      <c r="A18" s="211" t="s">
        <v>102</v>
      </c>
      <c r="B18" s="212"/>
      <c r="C18" s="212"/>
      <c r="D18" s="212"/>
      <c r="E18" s="212"/>
      <c r="F18" s="212"/>
      <c r="G18" s="212"/>
      <c r="H18" s="212"/>
      <c r="I18" s="1">
        <v>12</v>
      </c>
      <c r="J18" s="6">
        <v>7138931</v>
      </c>
      <c r="K18" s="6">
        <v>12261696</v>
      </c>
    </row>
    <row r="19" spans="1:11" x14ac:dyDescent="0.2">
      <c r="A19" s="214" t="s">
        <v>32</v>
      </c>
      <c r="B19" s="215"/>
      <c r="C19" s="215"/>
      <c r="D19" s="215"/>
      <c r="E19" s="215"/>
      <c r="F19" s="215"/>
      <c r="G19" s="215"/>
      <c r="H19" s="215"/>
      <c r="I19" s="1">
        <v>13</v>
      </c>
      <c r="J19" s="115">
        <f>SUM(J13:J18)</f>
        <v>2382819959</v>
      </c>
      <c r="K19" s="115">
        <f>SUM(K13:K18)</f>
        <v>2370521697</v>
      </c>
    </row>
    <row r="20" spans="1:11" ht="24.6" customHeight="1" x14ac:dyDescent="0.2">
      <c r="A20" s="214" t="s">
        <v>84</v>
      </c>
      <c r="B20" s="260"/>
      <c r="C20" s="260"/>
      <c r="D20" s="260"/>
      <c r="E20" s="260"/>
      <c r="F20" s="260"/>
      <c r="G20" s="260"/>
      <c r="H20" s="261"/>
      <c r="I20" s="1">
        <v>14</v>
      </c>
      <c r="J20" s="115">
        <f>IF(J12&gt;J19,J12-J19,0)</f>
        <v>0</v>
      </c>
      <c r="K20" s="115">
        <f>IF(K12&gt;K19,K12-K19,0)</f>
        <v>0</v>
      </c>
    </row>
    <row r="21" spans="1:11" ht="23.45" customHeight="1" x14ac:dyDescent="0.2">
      <c r="A21" s="220" t="s">
        <v>85</v>
      </c>
      <c r="B21" s="262"/>
      <c r="C21" s="262"/>
      <c r="D21" s="262"/>
      <c r="E21" s="262"/>
      <c r="F21" s="262"/>
      <c r="G21" s="262"/>
      <c r="H21" s="263"/>
      <c r="I21" s="1">
        <v>15</v>
      </c>
      <c r="J21" s="115">
        <f>IF(J19&gt;J12,J19-J12,0)</f>
        <v>161950278</v>
      </c>
      <c r="K21" s="115">
        <f>IF(K19&gt;K12,K19-K12,0)</f>
        <v>105027906</v>
      </c>
    </row>
    <row r="22" spans="1:11" x14ac:dyDescent="0.2">
      <c r="A22" s="203" t="s">
        <v>131</v>
      </c>
      <c r="B22" s="204"/>
      <c r="C22" s="204"/>
      <c r="D22" s="204"/>
      <c r="E22" s="204"/>
      <c r="F22" s="204"/>
      <c r="G22" s="204"/>
      <c r="H22" s="204"/>
      <c r="I22" s="258"/>
      <c r="J22" s="258"/>
      <c r="K22" s="259"/>
    </row>
    <row r="23" spans="1:11" x14ac:dyDescent="0.2">
      <c r="A23" s="211" t="s">
        <v>136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1728206</v>
      </c>
      <c r="K23" s="6">
        <v>6095570</v>
      </c>
    </row>
    <row r="24" spans="1:11" x14ac:dyDescent="0.2">
      <c r="A24" s="211" t="s">
        <v>137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/>
      <c r="K24" s="6"/>
    </row>
    <row r="25" spans="1:11" x14ac:dyDescent="0.2">
      <c r="A25" s="211" t="s">
        <v>283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/>
      <c r="K25" s="6"/>
    </row>
    <row r="26" spans="1:11" x14ac:dyDescent="0.2">
      <c r="A26" s="211" t="s">
        <v>284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/>
      <c r="K26" s="6"/>
    </row>
    <row r="27" spans="1:11" x14ac:dyDescent="0.2">
      <c r="A27" s="211" t="s">
        <v>138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"/>
      <c r="K27" s="6"/>
    </row>
    <row r="28" spans="1:11" x14ac:dyDescent="0.2">
      <c r="A28" s="214" t="s">
        <v>90</v>
      </c>
      <c r="B28" s="215"/>
      <c r="C28" s="215"/>
      <c r="D28" s="215"/>
      <c r="E28" s="215"/>
      <c r="F28" s="215"/>
      <c r="G28" s="215"/>
      <c r="H28" s="215"/>
      <c r="I28" s="1">
        <v>21</v>
      </c>
      <c r="J28" s="115">
        <f>SUM(J23:J27)</f>
        <v>1728206</v>
      </c>
      <c r="K28" s="115">
        <f>SUM(K23:K27)</f>
        <v>6095570</v>
      </c>
    </row>
    <row r="29" spans="1:11" x14ac:dyDescent="0.2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106342374</v>
      </c>
      <c r="K29" s="6">
        <v>93268403</v>
      </c>
    </row>
    <row r="30" spans="1:11" x14ac:dyDescent="0.2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/>
      <c r="K30" s="6">
        <v>11600</v>
      </c>
    </row>
    <row r="31" spans="1:11" x14ac:dyDescent="0.2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6"/>
      <c r="K31" s="6"/>
    </row>
    <row r="32" spans="1:11" x14ac:dyDescent="0.2">
      <c r="A32" s="214" t="s">
        <v>33</v>
      </c>
      <c r="B32" s="215"/>
      <c r="C32" s="215"/>
      <c r="D32" s="215"/>
      <c r="E32" s="215"/>
      <c r="F32" s="215"/>
      <c r="G32" s="215"/>
      <c r="H32" s="215"/>
      <c r="I32" s="1">
        <v>25</v>
      </c>
      <c r="J32" s="115">
        <f>SUM(J29:J31)</f>
        <v>106342374</v>
      </c>
      <c r="K32" s="115">
        <f>SUM(K29:K31)</f>
        <v>93280003</v>
      </c>
    </row>
    <row r="33" spans="1:11" ht="25.9" customHeight="1" x14ac:dyDescent="0.2">
      <c r="A33" s="214" t="s">
        <v>86</v>
      </c>
      <c r="B33" s="215"/>
      <c r="C33" s="215"/>
      <c r="D33" s="215"/>
      <c r="E33" s="215"/>
      <c r="F33" s="215"/>
      <c r="G33" s="215"/>
      <c r="H33" s="215"/>
      <c r="I33" s="1">
        <v>26</v>
      </c>
      <c r="J33" s="115">
        <f>IF(J28&gt;J32,J28-J32,0)</f>
        <v>0</v>
      </c>
      <c r="K33" s="115">
        <f>IF(K28&gt;K32,K28-K32,0)</f>
        <v>0</v>
      </c>
    </row>
    <row r="34" spans="1:11" ht="22.9" customHeight="1" x14ac:dyDescent="0.2">
      <c r="A34" s="214" t="s">
        <v>87</v>
      </c>
      <c r="B34" s="215"/>
      <c r="C34" s="215"/>
      <c r="D34" s="215"/>
      <c r="E34" s="215"/>
      <c r="F34" s="215"/>
      <c r="G34" s="215"/>
      <c r="H34" s="215"/>
      <c r="I34" s="1">
        <v>27</v>
      </c>
      <c r="J34" s="115">
        <f>IF(J32&gt;J28,J32-J28,0)</f>
        <v>104614168</v>
      </c>
      <c r="K34" s="115">
        <f>IF(K32&gt;K28,K32-K28,0)</f>
        <v>87184433</v>
      </c>
    </row>
    <row r="35" spans="1:11" x14ac:dyDescent="0.2">
      <c r="A35" s="203" t="s">
        <v>132</v>
      </c>
      <c r="B35" s="204"/>
      <c r="C35" s="204"/>
      <c r="D35" s="204"/>
      <c r="E35" s="204"/>
      <c r="F35" s="204"/>
      <c r="G35" s="204"/>
      <c r="H35" s="204"/>
      <c r="I35" s="258">
        <v>0</v>
      </c>
      <c r="J35" s="258"/>
      <c r="K35" s="259"/>
    </row>
    <row r="36" spans="1:11" x14ac:dyDescent="0.2">
      <c r="A36" s="211" t="s">
        <v>144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/>
      <c r="K36" s="6"/>
    </row>
    <row r="37" spans="1:11" x14ac:dyDescent="0.2">
      <c r="A37" s="211" t="s">
        <v>23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536934785</v>
      </c>
      <c r="K37" s="6">
        <v>383093302</v>
      </c>
    </row>
    <row r="38" spans="1:11" x14ac:dyDescent="0.2">
      <c r="A38" s="211" t="s">
        <v>24</v>
      </c>
      <c r="B38" s="212"/>
      <c r="C38" s="212"/>
      <c r="D38" s="212"/>
      <c r="E38" s="212"/>
      <c r="F38" s="212"/>
      <c r="G38" s="212"/>
      <c r="H38" s="212"/>
      <c r="I38" s="1">
        <v>30</v>
      </c>
      <c r="J38" s="6"/>
      <c r="K38" s="6">
        <v>32620660</v>
      </c>
    </row>
    <row r="39" spans="1:11" x14ac:dyDescent="0.2">
      <c r="A39" s="214" t="s">
        <v>34</v>
      </c>
      <c r="B39" s="215"/>
      <c r="C39" s="215"/>
      <c r="D39" s="215"/>
      <c r="E39" s="215"/>
      <c r="F39" s="215"/>
      <c r="G39" s="215"/>
      <c r="H39" s="215"/>
      <c r="I39" s="1">
        <v>31</v>
      </c>
      <c r="J39" s="115">
        <f>SUM(J36:J38)</f>
        <v>536934785</v>
      </c>
      <c r="K39" s="115">
        <f>SUM(K36:K38)</f>
        <v>415713962</v>
      </c>
    </row>
    <row r="40" spans="1:11" x14ac:dyDescent="0.2">
      <c r="A40" s="211" t="s">
        <v>25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257941089</v>
      </c>
      <c r="K40" s="6">
        <v>213914164</v>
      </c>
    </row>
    <row r="41" spans="1:11" x14ac:dyDescent="0.2">
      <c r="A41" s="211" t="s">
        <v>26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/>
      <c r="K41" s="6"/>
    </row>
    <row r="42" spans="1:11" x14ac:dyDescent="0.2">
      <c r="A42" s="211" t="s">
        <v>27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/>
      <c r="K42" s="6"/>
    </row>
    <row r="43" spans="1:11" x14ac:dyDescent="0.2">
      <c r="A43" s="211" t="s">
        <v>28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/>
      <c r="K43" s="6"/>
    </row>
    <row r="44" spans="1:11" x14ac:dyDescent="0.2">
      <c r="A44" s="211" t="s">
        <v>29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"/>
      <c r="K44" s="6">
        <v>4744578</v>
      </c>
    </row>
    <row r="45" spans="1:11" x14ac:dyDescent="0.2">
      <c r="A45" s="214" t="s">
        <v>122</v>
      </c>
      <c r="B45" s="215"/>
      <c r="C45" s="215"/>
      <c r="D45" s="215"/>
      <c r="E45" s="215"/>
      <c r="F45" s="215"/>
      <c r="G45" s="215"/>
      <c r="H45" s="215"/>
      <c r="I45" s="1">
        <v>37</v>
      </c>
      <c r="J45" s="115">
        <f>SUM(J40:J44)</f>
        <v>257941089</v>
      </c>
      <c r="K45" s="115">
        <f>SUM(K40:K44)</f>
        <v>218658742</v>
      </c>
    </row>
    <row r="46" spans="1:11" ht="21.6" customHeight="1" x14ac:dyDescent="0.2">
      <c r="A46" s="214" t="s">
        <v>134</v>
      </c>
      <c r="B46" s="215"/>
      <c r="C46" s="215"/>
      <c r="D46" s="215"/>
      <c r="E46" s="215"/>
      <c r="F46" s="215"/>
      <c r="G46" s="215"/>
      <c r="H46" s="215"/>
      <c r="I46" s="1">
        <v>38</v>
      </c>
      <c r="J46" s="115">
        <f>IF(J39&gt;J45,J39-J45,0)</f>
        <v>278993696</v>
      </c>
      <c r="K46" s="115">
        <f>IF(K39&gt;K45,K39-K45,0)</f>
        <v>197055220</v>
      </c>
    </row>
    <row r="47" spans="1:11" ht="21" customHeight="1" x14ac:dyDescent="0.2">
      <c r="A47" s="214" t="s">
        <v>135</v>
      </c>
      <c r="B47" s="215"/>
      <c r="C47" s="215"/>
      <c r="D47" s="215"/>
      <c r="E47" s="215"/>
      <c r="F47" s="215"/>
      <c r="G47" s="215"/>
      <c r="H47" s="215"/>
      <c r="I47" s="1">
        <v>39</v>
      </c>
      <c r="J47" s="115">
        <f>IF(J45&gt;J39,J45-J39,0)</f>
        <v>0</v>
      </c>
      <c r="K47" s="115">
        <f>IF(K45&gt;K39,K45-K39,0)</f>
        <v>0</v>
      </c>
    </row>
    <row r="48" spans="1:11" x14ac:dyDescent="0.2">
      <c r="A48" s="214" t="s">
        <v>123</v>
      </c>
      <c r="B48" s="215"/>
      <c r="C48" s="215"/>
      <c r="D48" s="215"/>
      <c r="E48" s="215"/>
      <c r="F48" s="215"/>
      <c r="G48" s="215"/>
      <c r="H48" s="215"/>
      <c r="I48" s="1">
        <v>40</v>
      </c>
      <c r="J48" s="115">
        <f>IF(J20-J21+J33-J34+J46-J47&gt;0,J20-J21+J33-J34+J46-J47,0)</f>
        <v>12429250</v>
      </c>
      <c r="K48" s="115">
        <f>IF(K20-K21+K33-K34+K46-K47&gt;0,K20-K21+K33-K34+K46-K47,0)</f>
        <v>4842881</v>
      </c>
    </row>
    <row r="49" spans="1:11" x14ac:dyDescent="0.2">
      <c r="A49" s="214" t="s">
        <v>12</v>
      </c>
      <c r="B49" s="215"/>
      <c r="C49" s="215"/>
      <c r="D49" s="215"/>
      <c r="E49" s="215"/>
      <c r="F49" s="215"/>
      <c r="G49" s="215"/>
      <c r="H49" s="215"/>
      <c r="I49" s="1">
        <v>41</v>
      </c>
      <c r="J49" s="115">
        <f>IF(J21-J20+J34-J33+J47-J46&gt;0,J21-J20+J34-J33+J47-J46,0)</f>
        <v>0</v>
      </c>
      <c r="K49" s="115">
        <f>IF(K21-K20+K34-K33+K47-K46&gt;0,K21-K20+K34-K33+K47-K46,0)</f>
        <v>0</v>
      </c>
    </row>
    <row r="50" spans="1:11" x14ac:dyDescent="0.2">
      <c r="A50" s="214" t="s">
        <v>133</v>
      </c>
      <c r="B50" s="215"/>
      <c r="C50" s="215"/>
      <c r="D50" s="215"/>
      <c r="E50" s="215"/>
      <c r="F50" s="215"/>
      <c r="G50" s="215"/>
      <c r="H50" s="215"/>
      <c r="I50" s="1">
        <v>42</v>
      </c>
      <c r="J50" s="6">
        <v>13043958</v>
      </c>
      <c r="K50" s="6">
        <f>+J53</f>
        <v>25473208</v>
      </c>
    </row>
    <row r="51" spans="1:11" x14ac:dyDescent="0.2">
      <c r="A51" s="214" t="s">
        <v>145</v>
      </c>
      <c r="B51" s="215"/>
      <c r="C51" s="215"/>
      <c r="D51" s="215"/>
      <c r="E51" s="215"/>
      <c r="F51" s="215"/>
      <c r="G51" s="215"/>
      <c r="H51" s="215"/>
      <c r="I51" s="1">
        <v>43</v>
      </c>
      <c r="J51" s="6">
        <f>J48</f>
        <v>12429250</v>
      </c>
      <c r="K51" s="6">
        <f>K48</f>
        <v>4842881</v>
      </c>
    </row>
    <row r="52" spans="1:11" x14ac:dyDescent="0.2">
      <c r="A52" s="214" t="s">
        <v>146</v>
      </c>
      <c r="B52" s="215"/>
      <c r="C52" s="215"/>
      <c r="D52" s="215"/>
      <c r="E52" s="215"/>
      <c r="F52" s="215"/>
      <c r="G52" s="215"/>
      <c r="H52" s="215"/>
      <c r="I52" s="1">
        <v>44</v>
      </c>
      <c r="J52" s="6"/>
      <c r="K52" s="6"/>
    </row>
    <row r="53" spans="1:11" x14ac:dyDescent="0.2">
      <c r="A53" s="220" t="s">
        <v>147</v>
      </c>
      <c r="B53" s="221"/>
      <c r="C53" s="221"/>
      <c r="D53" s="221"/>
      <c r="E53" s="221"/>
      <c r="F53" s="221"/>
      <c r="G53" s="221"/>
      <c r="H53" s="221"/>
      <c r="I53" s="4">
        <v>45</v>
      </c>
      <c r="J53" s="57">
        <f>J50+J51-J52</f>
        <v>25473208</v>
      </c>
      <c r="K53" s="57">
        <f>K50+K51-K52</f>
        <v>30316089</v>
      </c>
    </row>
    <row r="54" spans="1:11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K55" s="125"/>
    </row>
    <row r="56" spans="1:11" x14ac:dyDescent="0.2">
      <c r="K56" s="125"/>
    </row>
    <row r="58" spans="1:11" x14ac:dyDescent="0.2">
      <c r="K58" s="125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29:K31 J50:K52 J40:K44 J36:K38 J23:K27 J13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45:K49 J32:K35 J19:K22 J12:K12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1" width="9.140625" style="66"/>
    <col min="2" max="2" width="7.140625" style="66" customWidth="1"/>
    <col min="3" max="3" width="7.5703125" style="66" customWidth="1"/>
    <col min="4" max="4" width="6.5703125" style="66" customWidth="1"/>
    <col min="5" max="5" width="10.140625" style="66" bestFit="1" customWidth="1"/>
    <col min="6" max="6" width="6.85546875" style="66" customWidth="1"/>
    <col min="7" max="7" width="5.28515625" style="66" customWidth="1"/>
    <col min="8" max="8" width="3.5703125" style="66" customWidth="1"/>
    <col min="9" max="9" width="7.28515625" style="66" customWidth="1"/>
    <col min="10" max="10" width="9.85546875" style="66" customWidth="1"/>
    <col min="11" max="11" width="10.28515625" style="66" customWidth="1"/>
    <col min="12" max="16384" width="9.140625" style="66"/>
  </cols>
  <sheetData>
    <row r="1" spans="1:12" ht="27" customHeight="1" x14ac:dyDescent="0.2">
      <c r="A1" s="284" t="s">
        <v>246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5"/>
    </row>
    <row r="2" spans="1:12" ht="18" customHeight="1" x14ac:dyDescent="0.2">
      <c r="A2" s="272" t="s">
        <v>316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67"/>
    </row>
    <row r="3" spans="1:12" ht="24.6" customHeight="1" x14ac:dyDescent="0.2">
      <c r="A3" s="269" t="s">
        <v>303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67"/>
    </row>
    <row r="4" spans="1:12" ht="23.25" x14ac:dyDescent="0.2">
      <c r="A4" s="276" t="s">
        <v>39</v>
      </c>
      <c r="B4" s="276"/>
      <c r="C4" s="276"/>
      <c r="D4" s="276"/>
      <c r="E4" s="276"/>
      <c r="F4" s="276"/>
      <c r="G4" s="276"/>
      <c r="H4" s="276"/>
      <c r="I4" s="68" t="s">
        <v>268</v>
      </c>
      <c r="J4" s="69" t="s">
        <v>124</v>
      </c>
      <c r="K4" s="69" t="s">
        <v>125</v>
      </c>
    </row>
    <row r="5" spans="1:12" x14ac:dyDescent="0.2">
      <c r="A5" s="277">
        <v>1</v>
      </c>
      <c r="B5" s="277"/>
      <c r="C5" s="277"/>
      <c r="D5" s="277"/>
      <c r="E5" s="277"/>
      <c r="F5" s="277"/>
      <c r="G5" s="277"/>
      <c r="H5" s="277"/>
      <c r="I5" s="71">
        <v>2</v>
      </c>
      <c r="J5" s="70" t="s">
        <v>247</v>
      </c>
      <c r="K5" s="70" t="s">
        <v>248</v>
      </c>
    </row>
    <row r="6" spans="1:12" x14ac:dyDescent="0.2">
      <c r="A6" s="274" t="s">
        <v>249</v>
      </c>
      <c r="B6" s="275"/>
      <c r="C6" s="275"/>
      <c r="D6" s="275"/>
      <c r="E6" s="275"/>
      <c r="F6" s="275"/>
      <c r="G6" s="275"/>
      <c r="H6" s="275"/>
      <c r="I6" s="41">
        <v>1</v>
      </c>
      <c r="J6" s="42">
        <v>386135400</v>
      </c>
      <c r="K6" s="42">
        <v>42903930</v>
      </c>
    </row>
    <row r="7" spans="1:12" x14ac:dyDescent="0.2">
      <c r="A7" s="274" t="s">
        <v>250</v>
      </c>
      <c r="B7" s="275"/>
      <c r="C7" s="275"/>
      <c r="D7" s="275"/>
      <c r="E7" s="275"/>
      <c r="F7" s="275"/>
      <c r="G7" s="275"/>
      <c r="H7" s="275"/>
      <c r="I7" s="41">
        <v>2</v>
      </c>
      <c r="J7" s="43">
        <v>-200000</v>
      </c>
      <c r="K7" s="43">
        <v>3923969</v>
      </c>
    </row>
    <row r="8" spans="1:12" x14ac:dyDescent="0.2">
      <c r="A8" s="274" t="s">
        <v>251</v>
      </c>
      <c r="B8" s="275"/>
      <c r="C8" s="275"/>
      <c r="D8" s="275"/>
      <c r="E8" s="275"/>
      <c r="F8" s="275"/>
      <c r="G8" s="275"/>
      <c r="H8" s="275"/>
      <c r="I8" s="41">
        <v>3</v>
      </c>
      <c r="J8" s="43"/>
      <c r="K8" s="43">
        <v>-11600</v>
      </c>
    </row>
    <row r="9" spans="1:12" x14ac:dyDescent="0.2">
      <c r="A9" s="274" t="s">
        <v>252</v>
      </c>
      <c r="B9" s="275"/>
      <c r="C9" s="275"/>
      <c r="D9" s="275"/>
      <c r="E9" s="275"/>
      <c r="F9" s="275"/>
      <c r="G9" s="275"/>
      <c r="H9" s="275"/>
      <c r="I9" s="41">
        <v>4</v>
      </c>
      <c r="J9" s="43">
        <v>-256156639</v>
      </c>
      <c r="K9" s="43">
        <v>-3024183</v>
      </c>
    </row>
    <row r="10" spans="1:12" x14ac:dyDescent="0.2">
      <c r="A10" s="274" t="s">
        <v>253</v>
      </c>
      <c r="B10" s="275"/>
      <c r="C10" s="275"/>
      <c r="D10" s="275"/>
      <c r="E10" s="275"/>
      <c r="F10" s="275"/>
      <c r="G10" s="275"/>
      <c r="H10" s="275"/>
      <c r="I10" s="41">
        <v>5</v>
      </c>
      <c r="J10" s="43">
        <v>-87944250</v>
      </c>
      <c r="K10" s="43">
        <v>-146959178</v>
      </c>
    </row>
    <row r="11" spans="1:12" x14ac:dyDescent="0.2">
      <c r="A11" s="274" t="s">
        <v>254</v>
      </c>
      <c r="B11" s="275"/>
      <c r="C11" s="275"/>
      <c r="D11" s="275"/>
      <c r="E11" s="275"/>
      <c r="F11" s="275"/>
      <c r="G11" s="275"/>
      <c r="H11" s="275"/>
      <c r="I11" s="41">
        <v>6</v>
      </c>
      <c r="J11" s="43"/>
      <c r="K11" s="43"/>
    </row>
    <row r="12" spans="1:12" x14ac:dyDescent="0.2">
      <c r="A12" s="274" t="s">
        <v>255</v>
      </c>
      <c r="B12" s="275"/>
      <c r="C12" s="275"/>
      <c r="D12" s="275"/>
      <c r="E12" s="275"/>
      <c r="F12" s="275"/>
      <c r="G12" s="275"/>
      <c r="H12" s="275"/>
      <c r="I12" s="41">
        <v>7</v>
      </c>
      <c r="J12" s="43"/>
      <c r="K12" s="43"/>
    </row>
    <row r="13" spans="1:12" x14ac:dyDescent="0.2">
      <c r="A13" s="274" t="s">
        <v>256</v>
      </c>
      <c r="B13" s="275"/>
      <c r="C13" s="275"/>
      <c r="D13" s="275"/>
      <c r="E13" s="275"/>
      <c r="F13" s="275"/>
      <c r="G13" s="275"/>
      <c r="H13" s="275"/>
      <c r="I13" s="41">
        <v>8</v>
      </c>
      <c r="J13" s="43"/>
      <c r="K13" s="43"/>
    </row>
    <row r="14" spans="1:12" x14ac:dyDescent="0.2">
      <c r="A14" s="274" t="s">
        <v>302</v>
      </c>
      <c r="B14" s="275"/>
      <c r="C14" s="275"/>
      <c r="D14" s="275"/>
      <c r="E14" s="275"/>
      <c r="F14" s="275"/>
      <c r="G14" s="275"/>
      <c r="H14" s="275"/>
      <c r="I14" s="41">
        <v>9</v>
      </c>
      <c r="J14" s="43">
        <v>3696045</v>
      </c>
      <c r="K14" s="43">
        <v>3617607</v>
      </c>
    </row>
    <row r="15" spans="1:12" x14ac:dyDescent="0.2">
      <c r="A15" s="286" t="s">
        <v>257</v>
      </c>
      <c r="B15" s="287"/>
      <c r="C15" s="287"/>
      <c r="D15" s="287"/>
      <c r="E15" s="287"/>
      <c r="F15" s="287"/>
      <c r="G15" s="287"/>
      <c r="H15" s="287"/>
      <c r="I15" s="41">
        <v>10</v>
      </c>
      <c r="J15" s="121">
        <f>SUM(J6:J14)</f>
        <v>45530556</v>
      </c>
      <c r="K15" s="121">
        <f>SUM(K6:K14)</f>
        <v>-99549455</v>
      </c>
    </row>
    <row r="16" spans="1:12" x14ac:dyDescent="0.2">
      <c r="A16" s="274" t="s">
        <v>258</v>
      </c>
      <c r="B16" s="275"/>
      <c r="C16" s="275"/>
      <c r="D16" s="275"/>
      <c r="E16" s="275"/>
      <c r="F16" s="275"/>
      <c r="G16" s="275"/>
      <c r="H16" s="275"/>
      <c r="I16" s="41">
        <v>11</v>
      </c>
      <c r="J16" s="43"/>
      <c r="K16" s="43"/>
    </row>
    <row r="17" spans="1:11" x14ac:dyDescent="0.2">
      <c r="A17" s="274" t="s">
        <v>259</v>
      </c>
      <c r="B17" s="275"/>
      <c r="C17" s="275"/>
      <c r="D17" s="275"/>
      <c r="E17" s="275"/>
      <c r="F17" s="275"/>
      <c r="G17" s="275"/>
      <c r="H17" s="275"/>
      <c r="I17" s="41">
        <v>12</v>
      </c>
      <c r="J17" s="43"/>
      <c r="K17" s="43"/>
    </row>
    <row r="18" spans="1:11" x14ac:dyDescent="0.2">
      <c r="A18" s="274" t="s">
        <v>260</v>
      </c>
      <c r="B18" s="275"/>
      <c r="C18" s="275"/>
      <c r="D18" s="275"/>
      <c r="E18" s="275"/>
      <c r="F18" s="275"/>
      <c r="G18" s="275"/>
      <c r="H18" s="275"/>
      <c r="I18" s="41">
        <v>13</v>
      </c>
      <c r="J18" s="43"/>
      <c r="K18" s="43"/>
    </row>
    <row r="19" spans="1:11" x14ac:dyDescent="0.2">
      <c r="A19" s="274" t="s">
        <v>261</v>
      </c>
      <c r="B19" s="275"/>
      <c r="C19" s="275"/>
      <c r="D19" s="275"/>
      <c r="E19" s="275"/>
      <c r="F19" s="275"/>
      <c r="G19" s="275"/>
      <c r="H19" s="275"/>
      <c r="I19" s="41">
        <v>14</v>
      </c>
      <c r="J19" s="43"/>
      <c r="K19" s="43"/>
    </row>
    <row r="20" spans="1:11" x14ac:dyDescent="0.2">
      <c r="A20" s="274" t="s">
        <v>262</v>
      </c>
      <c r="B20" s="275"/>
      <c r="C20" s="275"/>
      <c r="D20" s="275"/>
      <c r="E20" s="275"/>
      <c r="F20" s="275"/>
      <c r="G20" s="275"/>
      <c r="H20" s="275"/>
      <c r="I20" s="41">
        <v>15</v>
      </c>
      <c r="J20" s="43"/>
      <c r="K20" s="43"/>
    </row>
    <row r="21" spans="1:11" x14ac:dyDescent="0.2">
      <c r="A21" s="274" t="s">
        <v>263</v>
      </c>
      <c r="B21" s="275"/>
      <c r="C21" s="275"/>
      <c r="D21" s="275"/>
      <c r="E21" s="275"/>
      <c r="F21" s="275"/>
      <c r="G21" s="275"/>
      <c r="H21" s="275"/>
      <c r="I21" s="41">
        <v>16</v>
      </c>
      <c r="J21" s="43"/>
      <c r="K21" s="43"/>
    </row>
    <row r="22" spans="1:11" x14ac:dyDescent="0.2">
      <c r="A22" s="286" t="s">
        <v>264</v>
      </c>
      <c r="B22" s="287"/>
      <c r="C22" s="287"/>
      <c r="D22" s="287"/>
      <c r="E22" s="287"/>
      <c r="F22" s="287"/>
      <c r="G22" s="287"/>
      <c r="H22" s="287"/>
      <c r="I22" s="41">
        <v>17</v>
      </c>
      <c r="J22" s="119">
        <f>SUM(J16:J21)</f>
        <v>0</v>
      </c>
      <c r="K22" s="119">
        <f>SUM(K16:K21)</f>
        <v>0</v>
      </c>
    </row>
    <row r="23" spans="1:11" x14ac:dyDescent="0.2">
      <c r="A23" s="288"/>
      <c r="B23" s="289"/>
      <c r="C23" s="289"/>
      <c r="D23" s="289"/>
      <c r="E23" s="289"/>
      <c r="F23" s="289"/>
      <c r="G23" s="289"/>
      <c r="H23" s="289"/>
      <c r="I23" s="290"/>
      <c r="J23" s="290"/>
      <c r="K23" s="291"/>
    </row>
    <row r="24" spans="1:11" x14ac:dyDescent="0.2">
      <c r="A24" s="278" t="s">
        <v>265</v>
      </c>
      <c r="B24" s="279"/>
      <c r="C24" s="279"/>
      <c r="D24" s="279"/>
      <c r="E24" s="279"/>
      <c r="F24" s="279"/>
      <c r="G24" s="279"/>
      <c r="H24" s="279"/>
      <c r="I24" s="44">
        <v>18</v>
      </c>
      <c r="J24" s="5">
        <f>J15-J25</f>
        <v>41834511</v>
      </c>
      <c r="K24" s="5">
        <f>K15-K25</f>
        <v>-103167062</v>
      </c>
    </row>
    <row r="25" spans="1:11" ht="17.25" customHeight="1" x14ac:dyDescent="0.2">
      <c r="A25" s="280" t="s">
        <v>266</v>
      </c>
      <c r="B25" s="281"/>
      <c r="C25" s="281"/>
      <c r="D25" s="281"/>
      <c r="E25" s="281"/>
      <c r="F25" s="281"/>
      <c r="G25" s="281"/>
      <c r="H25" s="281"/>
      <c r="I25" s="45">
        <v>19</v>
      </c>
      <c r="J25" s="123">
        <f>J14</f>
        <v>3696045</v>
      </c>
      <c r="K25" s="123">
        <f>K14</f>
        <v>3617607</v>
      </c>
    </row>
    <row r="26" spans="1:11" ht="30" customHeight="1" x14ac:dyDescent="0.2">
      <c r="A26" s="282" t="s">
        <v>267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</row>
    <row r="27" spans="1:11" x14ac:dyDescent="0.2">
      <c r="J27" s="130"/>
    </row>
  </sheetData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8:H18"/>
    <mergeCell ref="A19:H19"/>
    <mergeCell ref="A12:H12"/>
    <mergeCell ref="A13:H13"/>
    <mergeCell ref="A14:H14"/>
    <mergeCell ref="A15:H15"/>
    <mergeCell ref="A9:H9"/>
    <mergeCell ref="A4:H4"/>
    <mergeCell ref="A5:H5"/>
    <mergeCell ref="A10:H10"/>
    <mergeCell ref="A11:H11"/>
    <mergeCell ref="A3:K3"/>
    <mergeCell ref="A2:K2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H10" sqref="H10"/>
    </sheetView>
  </sheetViews>
  <sheetFormatPr defaultRowHeight="12.75" x14ac:dyDescent="0.2"/>
  <sheetData>
    <row r="1" spans="1:10" ht="5.4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92" t="s">
        <v>245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.7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.7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2.75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2.75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.7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x14ac:dyDescent="0.2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2">
    <mergeCell ref="A2:J2"/>
    <mergeCell ref="A11:J11"/>
  </mergeCells>
  <phoneticPr fontId="3" type="noConversion"/>
  <pageMargins left="0.75" right="0.75" top="0.73" bottom="0.87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NT_D</vt:lpstr>
      <vt:lpstr>PK</vt:lpstr>
      <vt:lpstr>Bilješke</vt:lpstr>
      <vt:lpstr>Bilješke!Print_Area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2018-02-19T13:00:32Z</cp:lastPrinted>
  <dcterms:created xsi:type="dcterms:W3CDTF">2008-10-17T11:51:54Z</dcterms:created>
  <dcterms:modified xsi:type="dcterms:W3CDTF">2018-02-19T13:06:08Z</dcterms:modified>
</cp:coreProperties>
</file>