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15" windowWidth="12165" windowHeight="8175"/>
  </bookViews>
  <sheets>
    <sheet name="OPĆI PODACI" sheetId="15" r:id="rId1"/>
    <sheet name="Bilanca" sheetId="19" r:id="rId2"/>
    <sheet name="RDG" sheetId="18" r:id="rId3"/>
    <sheet name="NT_D" sheetId="21" r:id="rId4"/>
    <sheet name="PK" sheetId="17" r:id="rId5"/>
    <sheet name="Bilješke" sheetId="16" r:id="rId6"/>
  </sheets>
  <definedNames>
    <definedName name="_xlnm.Print_Area" localSheetId="5">Bilješke!$A$1:$J$167</definedName>
    <definedName name="_xlnm.Print_Area" localSheetId="0">'OPĆI PODACI'!$A$1:$I$63</definedName>
    <definedName name="_xlnm.Print_Area" localSheetId="4">PK!$A$1:$K$26</definedName>
  </definedNames>
  <calcPr calcId="145621"/>
</workbook>
</file>

<file path=xl/calcChain.xml><?xml version="1.0" encoding="utf-8"?>
<calcChain xmlns="http://schemas.openxmlformats.org/spreadsheetml/2006/main">
  <c r="M24" i="18" l="1"/>
  <c r="M11" i="18"/>
  <c r="M35" i="18"/>
  <c r="M34" i="18"/>
  <c r="M29" i="18"/>
  <c r="M28" i="18"/>
  <c r="M21" i="18"/>
  <c r="M20" i="18"/>
  <c r="M19" i="18"/>
  <c r="M18" i="18"/>
  <c r="M17" i="18"/>
  <c r="M15" i="18"/>
  <c r="M14" i="18"/>
  <c r="M13" i="18"/>
  <c r="M9" i="18"/>
  <c r="M8" i="18"/>
  <c r="K35" i="18" l="1"/>
  <c r="K34" i="18"/>
  <c r="K29" i="18"/>
  <c r="K28" i="18"/>
  <c r="K24" i="18"/>
  <c r="K21" i="18"/>
  <c r="K20" i="18"/>
  <c r="K19" i="18"/>
  <c r="K18" i="18"/>
  <c r="K17" i="18"/>
  <c r="K15" i="18"/>
  <c r="K14" i="18"/>
  <c r="K13" i="18"/>
  <c r="K11" i="18"/>
  <c r="K9" i="18"/>
  <c r="K8" i="18"/>
  <c r="J39" i="21" l="1"/>
  <c r="J12" i="21"/>
  <c r="M7" i="18"/>
  <c r="M12" i="18"/>
  <c r="M16" i="18"/>
  <c r="M22" i="18"/>
  <c r="M27" i="18"/>
  <c r="M33" i="18"/>
  <c r="K33" i="18"/>
  <c r="J33" i="18"/>
  <c r="K27" i="18"/>
  <c r="J27" i="18"/>
  <c r="K22" i="18"/>
  <c r="J22" i="18"/>
  <c r="J10" i="18" s="1"/>
  <c r="K16" i="18"/>
  <c r="J16" i="18"/>
  <c r="K12" i="18"/>
  <c r="J12" i="18"/>
  <c r="K7" i="18"/>
  <c r="J7" i="18"/>
  <c r="M10" i="18" l="1"/>
  <c r="M43" i="18" s="1"/>
  <c r="K10" i="18"/>
  <c r="K43" i="18" s="1"/>
  <c r="J19" i="21"/>
  <c r="J20" i="21" s="1"/>
  <c r="M42" i="18"/>
  <c r="K42" i="18"/>
  <c r="J53" i="21"/>
  <c r="J45" i="21"/>
  <c r="J47" i="21" s="1"/>
  <c r="J32" i="21"/>
  <c r="K115" i="19"/>
  <c r="J115" i="19"/>
  <c r="L22" i="18"/>
  <c r="J42" i="18"/>
  <c r="J43" i="18"/>
  <c r="L7" i="18"/>
  <c r="L27" i="18"/>
  <c r="L12" i="18"/>
  <c r="L16" i="18"/>
  <c r="L33" i="18"/>
  <c r="K57" i="18"/>
  <c r="K66" i="18"/>
  <c r="L57" i="18"/>
  <c r="L66" i="18"/>
  <c r="M57" i="18"/>
  <c r="M66" i="18"/>
  <c r="K53" i="21"/>
  <c r="K19" i="21"/>
  <c r="K12" i="21"/>
  <c r="K32" i="21"/>
  <c r="K28" i="21"/>
  <c r="K45" i="21"/>
  <c r="K39" i="21"/>
  <c r="J28" i="21"/>
  <c r="K72" i="19"/>
  <c r="K79" i="19"/>
  <c r="K82" i="19"/>
  <c r="K86" i="19"/>
  <c r="K90" i="19"/>
  <c r="K100" i="19"/>
  <c r="J72" i="19"/>
  <c r="J79" i="19"/>
  <c r="J82" i="19"/>
  <c r="J86" i="19"/>
  <c r="J90" i="19"/>
  <c r="J100" i="19"/>
  <c r="K9" i="19"/>
  <c r="K16" i="19"/>
  <c r="K26" i="19"/>
  <c r="K35" i="19"/>
  <c r="K41" i="19"/>
  <c r="K49" i="19"/>
  <c r="K56" i="19"/>
  <c r="J9" i="19"/>
  <c r="J16" i="19"/>
  <c r="J26" i="19"/>
  <c r="J35" i="19"/>
  <c r="J41" i="19"/>
  <c r="J49" i="19"/>
  <c r="J56" i="19"/>
  <c r="J57" i="18"/>
  <c r="J66" i="18" s="1"/>
  <c r="J15" i="17"/>
  <c r="K15" i="17"/>
  <c r="J22" i="17"/>
  <c r="K22" i="17"/>
  <c r="J46" i="21" l="1"/>
  <c r="J34" i="21"/>
  <c r="M45" i="18"/>
  <c r="J44" i="18"/>
  <c r="J48" i="18" s="1"/>
  <c r="J49" i="18" s="1"/>
  <c r="J45" i="18"/>
  <c r="J46" i="18"/>
  <c r="K8" i="19"/>
  <c r="K47" i="21"/>
  <c r="K46" i="21"/>
  <c r="K34" i="21"/>
  <c r="K21" i="21"/>
  <c r="J33" i="21"/>
  <c r="J21" i="21"/>
  <c r="M44" i="18"/>
  <c r="M48" i="18" s="1"/>
  <c r="M56" i="18" s="1"/>
  <c r="M67" i="18" s="1"/>
  <c r="M46" i="18"/>
  <c r="L42" i="18"/>
  <c r="L10" i="18"/>
  <c r="L43" i="18" s="1"/>
  <c r="K46" i="18"/>
  <c r="K69" i="19"/>
  <c r="K114" i="19" s="1"/>
  <c r="K40" i="19"/>
  <c r="J69" i="19"/>
  <c r="J114" i="19" s="1"/>
  <c r="J40" i="19"/>
  <c r="J8" i="19"/>
  <c r="K45" i="18"/>
  <c r="K44" i="18"/>
  <c r="K48" i="18" s="1"/>
  <c r="J50" i="18"/>
  <c r="J56" i="18"/>
  <c r="J67" i="18" s="1"/>
  <c r="K20" i="21"/>
  <c r="K33" i="21"/>
  <c r="M49" i="18" l="1"/>
  <c r="M50" i="18"/>
  <c r="K66" i="19"/>
  <c r="K48" i="21"/>
  <c r="J49" i="21"/>
  <c r="J48" i="21"/>
  <c r="L46" i="18"/>
  <c r="L45" i="18"/>
  <c r="L44" i="18"/>
  <c r="L48" i="18" s="1"/>
  <c r="L56" i="18" s="1"/>
  <c r="L67" i="18" s="1"/>
  <c r="J66" i="19"/>
  <c r="K49" i="18"/>
  <c r="K56" i="18"/>
  <c r="K67" i="18" s="1"/>
  <c r="K50" i="18"/>
  <c r="K49" i="21"/>
  <c r="L50" i="18" l="1"/>
  <c r="L49" i="18"/>
</calcChain>
</file>

<file path=xl/sharedStrings.xml><?xml version="1.0" encoding="utf-8"?>
<sst xmlns="http://schemas.openxmlformats.org/spreadsheetml/2006/main" count="340" uniqueCount="308">
  <si>
    <t xml:space="preserve">     3. Obveze prema bankama i drugim financijskim institucijama</t>
  </si>
  <si>
    <t>E) ODGOĐENO PLAĆANJE TROŠKOVA I PRIHOD BUDUĆEGA RAZDOBLJA</t>
  </si>
  <si>
    <t xml:space="preserve">     1. Novčani izdaci za kupnju dugotrajne materijalne i nematerijalne imovine</t>
  </si>
  <si>
    <t xml:space="preserve">     2. Novčani izdaci za stjecanje vlasničkih i dužničkih financijskih instrumenata</t>
  </si>
  <si>
    <t xml:space="preserve">     3. Ostali novčani izdaci od investicijskih aktivnosti</t>
  </si>
  <si>
    <t>1. Pripisano imateljima kapitala matice</t>
  </si>
  <si>
    <t>2. Pripisano manjinskom interesu</t>
  </si>
  <si>
    <t xml:space="preserve">   5. Potraživanja od države i drugih institucija</t>
  </si>
  <si>
    <t xml:space="preserve">   6. Ostala potraživanja</t>
  </si>
  <si>
    <r>
      <t xml:space="preserve">II. POSLOVNI RASHODI </t>
    </r>
    <r>
      <rPr>
        <sz val="9"/>
        <rFont val="Arial"/>
        <family val="2"/>
        <charset val="238"/>
      </rPr>
      <t>(115+116+120+124+125+126+129+130)</t>
    </r>
  </si>
  <si>
    <r>
      <t xml:space="preserve">B)  DUGOTRAJNA IMOVINA </t>
    </r>
    <r>
      <rPr>
        <sz val="9"/>
        <rFont val="Arial"/>
        <family val="2"/>
        <charset val="238"/>
      </rPr>
      <t>(003+010+020+029+033)</t>
    </r>
  </si>
  <si>
    <t xml:space="preserve">   2. Koncesije, patenti, licencije, robne i uslužne marke, softver i ostala prava</t>
  </si>
  <si>
    <t>Ukupno smanjenje novčanog tijeka (015 – 014 + 027 – 026 + 039 – 038)</t>
  </si>
  <si>
    <r>
      <t xml:space="preserve">B)  REZERVIRANJA </t>
    </r>
    <r>
      <rPr>
        <sz val="9"/>
        <rFont val="Arial"/>
        <family val="2"/>
        <charset val="238"/>
      </rPr>
      <t>(080 do 082)</t>
    </r>
  </si>
  <si>
    <r>
      <t xml:space="preserve">C)  DUGOROČNE OBVEZE </t>
    </r>
    <r>
      <rPr>
        <sz val="9"/>
        <rFont val="Arial"/>
        <family val="2"/>
        <charset val="238"/>
      </rPr>
      <t>(084 do 092)</t>
    </r>
  </si>
  <si>
    <r>
      <t xml:space="preserve">D)  KRATKOROČNE OBVEZE </t>
    </r>
    <r>
      <rPr>
        <sz val="9"/>
        <rFont val="Arial"/>
        <family val="2"/>
        <charset val="238"/>
      </rPr>
      <t>(094 do 105)</t>
    </r>
  </si>
  <si>
    <r>
      <t xml:space="preserve">    2. Materijalni troškovi </t>
    </r>
    <r>
      <rPr>
        <sz val="9"/>
        <rFont val="Arial"/>
        <family val="2"/>
        <charset val="238"/>
      </rPr>
      <t>(117 do 119)</t>
    </r>
  </si>
  <si>
    <r>
      <t xml:space="preserve">   3. Troškovi osoblja </t>
    </r>
    <r>
      <rPr>
        <sz val="9"/>
        <rFont val="Arial"/>
        <family val="2"/>
        <charset val="238"/>
      </rPr>
      <t>(121 do 123)</t>
    </r>
  </si>
  <si>
    <r>
      <t xml:space="preserve">   6. Vrijednosno usklađivanje </t>
    </r>
    <r>
      <rPr>
        <sz val="9"/>
        <rFont val="Arial"/>
        <family val="2"/>
        <charset val="238"/>
      </rPr>
      <t>(127+128)</t>
    </r>
  </si>
  <si>
    <r>
      <t xml:space="preserve">F) UKUPNO – PASIVA </t>
    </r>
    <r>
      <rPr>
        <sz val="9"/>
        <rFont val="Arial"/>
        <family val="2"/>
        <charset val="238"/>
      </rPr>
      <t>(062+079+083+093+106)</t>
    </r>
  </si>
  <si>
    <r>
      <t xml:space="preserve">I. POSLOVNI PRIHODI </t>
    </r>
    <r>
      <rPr>
        <sz val="9"/>
        <rFont val="Arial"/>
        <family val="2"/>
        <charset val="238"/>
      </rPr>
      <t>(112+113)</t>
    </r>
  </si>
  <si>
    <t xml:space="preserve">    4. Alati, pogonski inventar i transportna imovina</t>
  </si>
  <si>
    <t xml:space="preserve">    5. Biološka imovina</t>
  </si>
  <si>
    <t xml:space="preserve">   2. Novčani primici od glavnice kredita, zadužnica, pozajmica i drugih posudbi</t>
  </si>
  <si>
    <t xml:space="preserve">   3. Ostali primici od financijskih aktivnosti</t>
  </si>
  <si>
    <t xml:space="preserve">   1. Novčani izdaci za otplatu glavnice kredita i obveznica</t>
  </si>
  <si>
    <t xml:space="preserve">   2. Novčani izdaci za isplatu dividendi</t>
  </si>
  <si>
    <t xml:space="preserve">   3. Novčani izdaci za financijski najam</t>
  </si>
  <si>
    <t xml:space="preserve">   4. Novčani izdaci za otkup vlastitih dionica</t>
  </si>
  <si>
    <t xml:space="preserve">   5. Ostali novčani izdaci od financijskih aktivnosti</t>
  </si>
  <si>
    <t xml:space="preserve">    3. Dobit ili gubitak s osnove ponovnog vrednovanja financijske
         imovine raspoložive za prodaju</t>
  </si>
  <si>
    <t xml:space="preserve">     7. Ostala financijska imovina </t>
  </si>
  <si>
    <t>II.  Ukupno novčani izdaci od poslovnih aktivnosti (007 do 012)</t>
  </si>
  <si>
    <t>IV. Ukupno novčani izdaci od investicijskih aktivnosti (022 do 024)</t>
  </si>
  <si>
    <t>V. Ukupno novčani primici od financijskih aktivnosti (028 do 030)</t>
  </si>
  <si>
    <t xml:space="preserve">   8. Ostali poslovni rashodi</t>
  </si>
  <si>
    <t>D)  PLAĆENI TROŠKOVI BUDUĆEG RAZDOBLJA I OBRAČUNATI PRIHODI</t>
  </si>
  <si>
    <t>G)  IZVANBILANČNI ZAPISI</t>
  </si>
  <si>
    <t>PASIVA</t>
  </si>
  <si>
    <t>Naziv pozicije</t>
  </si>
  <si>
    <t>A)  POTRAŽIVANJA ZA UPISANI A NEUPLAĆENI KAPITAL</t>
  </si>
  <si>
    <t xml:space="preserve">        c) Ostali vanjski troškovi</t>
  </si>
  <si>
    <t xml:space="preserve">        a) Neto plaće i nadnice</t>
  </si>
  <si>
    <t xml:space="preserve">        b) Troškovi poreza i doprinosa iz plaća</t>
  </si>
  <si>
    <t xml:space="preserve">        c) Doprinosi na plaće</t>
  </si>
  <si>
    <t xml:space="preserve">    2. Kamate, tečajne razlike i drugi rashodi iz odnosa s nepovezanim
        poduzetnicima i drugim osobama</t>
  </si>
  <si>
    <t xml:space="preserve">    1. Kamate, tečajne razlike i drugi rashodi s povezanim poduzetnicima</t>
  </si>
  <si>
    <t xml:space="preserve">    4. Ostali financijski rashodi</t>
  </si>
  <si>
    <t xml:space="preserve">    6. Predujmovi za materijalnu imovinu</t>
  </si>
  <si>
    <t xml:space="preserve">    7. Materijalna imovina u pripremi</t>
  </si>
  <si>
    <t xml:space="preserve">    8. Ostala materijalna imovina</t>
  </si>
  <si>
    <t xml:space="preserve">    9. Ulaganje u nekretnine</t>
  </si>
  <si>
    <t xml:space="preserve">     1. Udjeli (dionice) kod povezanih poduzetnika</t>
  </si>
  <si>
    <t xml:space="preserve">     2. Dani zajmovi povezanim poduzetnicima</t>
  </si>
  <si>
    <t xml:space="preserve">     3. Sudjelujući interesi (udjeli)</t>
  </si>
  <si>
    <t xml:space="preserve">     7. Ostala dugotrajna financijska imovina </t>
  </si>
  <si>
    <t xml:space="preserve">     1. Potraživanja od povezanih poduzetnika</t>
  </si>
  <si>
    <t xml:space="preserve">     2. Potraživanja po osnovi prodaje na kredit</t>
  </si>
  <si>
    <t xml:space="preserve">     3. Ostala potraživanja</t>
  </si>
  <si>
    <t xml:space="preserve">     4. Zajmovi dani poduzetnicima u kojima postoje sudjelujući interesi</t>
  </si>
  <si>
    <t xml:space="preserve">     5. Ulaganja u vrijednosne papire</t>
  </si>
  <si>
    <t xml:space="preserve">     6. Dani zajmovi, depoziti i slično</t>
  </si>
  <si>
    <t xml:space="preserve">   3. Gotovi proizvodi</t>
  </si>
  <si>
    <t xml:space="preserve">   4. Trgovačka roba</t>
  </si>
  <si>
    <t xml:space="preserve">   5. Predujmovi za zalihe</t>
  </si>
  <si>
    <t xml:space="preserve">   6. Dugotrajna imovina namijenjena prodaji</t>
  </si>
  <si>
    <t xml:space="preserve">   7. Biološka imovina</t>
  </si>
  <si>
    <t>F)  IZVANBILANČNI ZAPISI</t>
  </si>
  <si>
    <t xml:space="preserve">     8. Ostale dugoročne obveze</t>
  </si>
  <si>
    <t xml:space="preserve">     9. Odgođena porezna obveza</t>
  </si>
  <si>
    <t xml:space="preserve">     7. Obveze prema poduzetnicima u kojima postoje sudjelujući interesi</t>
  </si>
  <si>
    <t xml:space="preserve">     8. Obveze prema zaposlenicima</t>
  </si>
  <si>
    <t xml:space="preserve">     9. Obveze za poreze, doprinose i slična davanja</t>
  </si>
  <si>
    <t xml:space="preserve">   11. Obveze po osnovi dugotrajne imovine namijenjene prodaji</t>
  </si>
  <si>
    <t xml:space="preserve">   12. Ostale kratkoročne obveze</t>
  </si>
  <si>
    <t xml:space="preserve">   10. Obveze s osnove udjela u rezultatu</t>
  </si>
  <si>
    <t>I. ZALIHE (036 do 042)</t>
  </si>
  <si>
    <t>II. POTRAŽIVANJA (044 do 049)</t>
  </si>
  <si>
    <t>III. KRATKOTRAJNA FINANCIJSKA IMOVINA (051 do 057)</t>
  </si>
  <si>
    <t xml:space="preserve">   2. Ostali poslovni prihodi</t>
  </si>
  <si>
    <t xml:space="preserve">    1. Promjene vrijednosti zaliha proizvodnje u tijeku i gotovih proizvoda</t>
  </si>
  <si>
    <t xml:space="preserve">   4. Amortizacija</t>
  </si>
  <si>
    <t xml:space="preserve">   5. Ostali troškovi</t>
  </si>
  <si>
    <t xml:space="preserve">   7. Rezerviranja</t>
  </si>
  <si>
    <t>A1) NETO POVEĆANJE NOVČANOG TIJEKA OD POSLOVNIH 
       AKTIVNOSTI (006-013)</t>
  </si>
  <si>
    <t>A2) NETO SMANJENJE NOVČANOG TIJEKA OD POSLOVNIH 
       AKTIVNOSTI (013-006)</t>
  </si>
  <si>
    <t>B1) NETO POVEĆANJE NOVČANOG TIJEKA OD INVESTICIJSKIH
       AKTIVNOSTI (021-025)</t>
  </si>
  <si>
    <t>B2) NETO SMANJENJE NOVČANOG TIJEKA OD INVESTICIJSKIH
       AKTIVNOSTI (025-021)</t>
  </si>
  <si>
    <t xml:space="preserve">   1. Izdaci za razvoj</t>
  </si>
  <si>
    <t xml:space="preserve">   3. Goodwill</t>
  </si>
  <si>
    <t>III. Ukupno novčani primici od investicijskih aktivnosti (016 do 020)</t>
  </si>
  <si>
    <t xml:space="preserve">   1. Sirovine i materijal</t>
  </si>
  <si>
    <t xml:space="preserve">   2. Proizvodnja u tijeku</t>
  </si>
  <si>
    <t xml:space="preserve">     2. Novčani primici od tantijema, naknada, provizija i sl.</t>
  </si>
  <si>
    <t xml:space="preserve">     3. Novčani primici od osiguranja za naknadu šteta</t>
  </si>
  <si>
    <t xml:space="preserve">     4. Novčani primici s osnove povrata poreza</t>
  </si>
  <si>
    <t xml:space="preserve">     5. Ostali novčani primici</t>
  </si>
  <si>
    <t xml:space="preserve">     1. Novčani izdaci dobavljačima</t>
  </si>
  <si>
    <t xml:space="preserve">     2. Novčani izdaci za zaposlene</t>
  </si>
  <si>
    <t xml:space="preserve">     3. Novčani izdaci za osiguranje za naknade šteta</t>
  </si>
  <si>
    <t xml:space="preserve">     4. Novčani izdaci za kamate</t>
  </si>
  <si>
    <t xml:space="preserve">     5. Novčani izdaci za poreze</t>
  </si>
  <si>
    <t xml:space="preserve">     6. Ostali novčani izdaci</t>
  </si>
  <si>
    <t xml:space="preserve">     1. Rezerviranja za mirovine, otpremnine i slične obveze</t>
  </si>
  <si>
    <t xml:space="preserve">     2. Rezerviranja za porezne obveze</t>
  </si>
  <si>
    <t xml:space="preserve">     3. Druga rezerviranja</t>
  </si>
  <si>
    <t xml:space="preserve">     1. Obveze prema povezanim poduzetnicima</t>
  </si>
  <si>
    <t>3. Vlastite dionice i udjeli (odbitna stavka)</t>
  </si>
  <si>
    <t>4. Statutarne rezerve</t>
  </si>
  <si>
    <t>5. Ostale rezerve</t>
  </si>
  <si>
    <t>IV. REVALORIZACIJSKE REZERVE</t>
  </si>
  <si>
    <t xml:space="preserve">       a) dugotrajne imovine (osim financijske imovine)</t>
  </si>
  <si>
    <t xml:space="preserve">       b) kratkotrajne imovine (osim financijske imovine)</t>
  </si>
  <si>
    <t xml:space="preserve">     3. Dio prihoda od pridruženih poduzetnika i sudjelujućih interesa</t>
  </si>
  <si>
    <t xml:space="preserve">     5. Ostali financijski prihodi</t>
  </si>
  <si>
    <t>I. TEMELJNI (UPISANI) KAPITAL</t>
  </si>
  <si>
    <t>II. KAPITALNE REZERVE</t>
  </si>
  <si>
    <t>III. REZERVE IZ DOBITI (066+067-068+069+070)</t>
  </si>
  <si>
    <t>1. Zakonske rezerve</t>
  </si>
  <si>
    <t>2. Rezerve za vlastite dionice</t>
  </si>
  <si>
    <t xml:space="preserve">        a) Troškovi sirovina i materijala</t>
  </si>
  <si>
    <t xml:space="preserve">        b) Troškovi prodane robe</t>
  </si>
  <si>
    <t>VI. Ukupno novčani izdaci od financijskih aktivnosti (032 do 036)</t>
  </si>
  <si>
    <t>Ukupno povećanje novčanog tijeka (014 – 015 + 026 – 027 + 038 – 039)</t>
  </si>
  <si>
    <t>Prethodna godina</t>
  </si>
  <si>
    <t>Tekuća godina</t>
  </si>
  <si>
    <t xml:space="preserve">   1. Prihodi od prodaje</t>
  </si>
  <si>
    <t>BILANCA</t>
  </si>
  <si>
    <t>RAČUN DOBITI I GUBITKA</t>
  </si>
  <si>
    <t xml:space="preserve">     2. Kamate, tečajne razlike, dividende, slični prihodi iz odnosa s
          nepovezanim poduzetnicima i drugim osobama</t>
  </si>
  <si>
    <t>NOVČANI TIJEK OD POSLOVNIH AKTIVNOSTI</t>
  </si>
  <si>
    <t>NOVČANI TIJEK OD INVESTICIJSKIH AKTIVNOSTI</t>
  </si>
  <si>
    <t>NOVČANI TIJEK OD FINANCIJSKIH AKTIVNOSTI</t>
  </si>
  <si>
    <t>Novac i novčani ekvivalenti na početku razdoblja</t>
  </si>
  <si>
    <t>C1) NETO POVEĆANJE NOVČANOG TIJEKA OD FINANCIJSKIH
       AKTIVNOSTI (031-037)</t>
  </si>
  <si>
    <t>C2) NETO SMANJENJE NOVČANOG TIJEKA OD FINANCIJSKIH
       AKTIVNOSTI (037-031)</t>
  </si>
  <si>
    <t xml:space="preserve">     1. Novčani primici od prodaje dugotrajne materijalne i nematerijalne imovine</t>
  </si>
  <si>
    <t xml:space="preserve">     2. Novčani primici od prodaje vlasničkih i dužničkih instrumenata</t>
  </si>
  <si>
    <t xml:space="preserve">     5. Ostali novčani primici od investicijskih aktivnosti</t>
  </si>
  <si>
    <t>1. Zadržana dobit</t>
  </si>
  <si>
    <t>2. Preneseni gubitak</t>
  </si>
  <si>
    <t>1. Dobit poslovne godine</t>
  </si>
  <si>
    <t>2. Gubitak poslovne godine</t>
  </si>
  <si>
    <t>VII. MANJINSKI INTERES</t>
  </si>
  <si>
    <t xml:space="preserve">   1. Novčani primici od izdavanja vlasničkih i dužničkih financijskih instrumenata</t>
  </si>
  <si>
    <t>Povećanje  novca i novčanih ekvivalenata</t>
  </si>
  <si>
    <t>Smanjenje novca i novčanih ekvivalenata</t>
  </si>
  <si>
    <t>Novac i novčani ekvivalenti na kraju razdoblja</t>
  </si>
  <si>
    <t xml:space="preserve">     8.  Ulaganja koja se obračunavaju metodom udjela</t>
  </si>
  <si>
    <t>IV. POTRAŽIVANJA (030 do 032)</t>
  </si>
  <si>
    <t>V. ODGOĐENA POREZNA IMOVINA</t>
  </si>
  <si>
    <t>A) KAPITAL I REZERVE</t>
  </si>
  <si>
    <t>XIV. DOBIT ILI GUBITAK RAZDOBLJA</t>
  </si>
  <si>
    <t>VI. SVEOBUHVATNA DOBIT ILI GUBITAK RAZDOBLJA</t>
  </si>
  <si>
    <t>IZVJEŠTAJ O OSTALOJ SVEOBUHVATNOJ DOBITI (popunjava poduzetnik obveznik primjene MSFI-a)</t>
  </si>
  <si>
    <t>III. DUGOTRAJNA FINANCIJSKA IMOVINA (021 do 028)</t>
  </si>
  <si>
    <r>
      <t xml:space="preserve">A)  KAPITAL I REZERVE </t>
    </r>
    <r>
      <rPr>
        <sz val="9"/>
        <rFont val="Arial"/>
        <family val="2"/>
        <charset val="238"/>
      </rPr>
      <t>(063+064+065+071+072+075+078)</t>
    </r>
  </si>
  <si>
    <t xml:space="preserve">  1. Dobit razdoblja (149-151)</t>
  </si>
  <si>
    <r>
      <t>IV. NETO OSTALA SVEOBUHVATNA DOBIT ILI GUBITAK
      RAZDOBLJA</t>
    </r>
    <r>
      <rPr>
        <sz val="9"/>
        <rFont val="Arial"/>
        <family val="2"/>
        <charset val="238"/>
      </rPr>
      <t xml:space="preserve"> (158-166)</t>
    </r>
  </si>
  <si>
    <t>V. SVEOBUHVATNA DOBIT ILI GUBITAK RAZDOBLJA (157+167)</t>
  </si>
  <si>
    <t xml:space="preserve">V.    UDIO U DOBITI OD PRIDRUŽENIH PODUZETNIKA </t>
  </si>
  <si>
    <t xml:space="preserve">VI.   UDIO U GUBITKU OD PRIDRUŽENIH PODUZETNIKA </t>
  </si>
  <si>
    <t>IZVJEŠTAJ O NOVČANOM TIJEKU - Direktna metoda</t>
  </si>
  <si>
    <t>I.  Ukupno novčani primici od poslovnih aktivnosti (001 do 005)</t>
  </si>
  <si>
    <t xml:space="preserve">     1. Novčani primici od kupaca</t>
  </si>
  <si>
    <t xml:space="preserve">   1. Potraživanja od povezanih poduzetnika</t>
  </si>
  <si>
    <t xml:space="preserve">   2. Potraživanja od kupaca</t>
  </si>
  <si>
    <t xml:space="preserve">   3. Potraživanja od sudjelujućih poduzetnika </t>
  </si>
  <si>
    <t xml:space="preserve">   4. Potraživanja od zaposlenika i članova poduzetnika</t>
  </si>
  <si>
    <t>I. DOBIT ILI GUBITAK RAZDOBLJA (= 152)</t>
  </si>
  <si>
    <t>I. NEMATERIJALNA IMOVINA (004 do 009)</t>
  </si>
  <si>
    <t>II. MATERIJALNA IMOVINA (011 do 019)</t>
  </si>
  <si>
    <t>IV. NOVAC U BANCI I BLAGAJNI</t>
  </si>
  <si>
    <t xml:space="preserve">   4. Predujmovi za nabavu nematerijalne imovine</t>
  </si>
  <si>
    <t xml:space="preserve">   5. Nematerijalna imovina u pripremi</t>
  </si>
  <si>
    <t xml:space="preserve">   6. Ostala nematerijalna imovina</t>
  </si>
  <si>
    <t xml:space="preserve">    1. Zemljište</t>
  </si>
  <si>
    <t xml:space="preserve">    3. Postrojenja i oprema </t>
  </si>
  <si>
    <r>
      <t xml:space="preserve">III. FINANCIJSKI PRIHODI </t>
    </r>
    <r>
      <rPr>
        <sz val="9"/>
        <rFont val="Arial"/>
        <family val="2"/>
        <charset val="238"/>
      </rPr>
      <t>(132 do 136)</t>
    </r>
  </si>
  <si>
    <r>
      <t xml:space="preserve">IV. FINANCIJSKI RASHODI </t>
    </r>
    <r>
      <rPr>
        <sz val="9"/>
        <rFont val="Arial"/>
        <family val="2"/>
        <charset val="238"/>
      </rPr>
      <t>(138 do 141)</t>
    </r>
  </si>
  <si>
    <r>
      <t xml:space="preserve">IX.  UKUPNI PRIHODI </t>
    </r>
    <r>
      <rPr>
        <sz val="9"/>
        <rFont val="Arial"/>
        <family val="2"/>
        <charset val="238"/>
      </rPr>
      <t>(111+131+142 + 144)</t>
    </r>
  </si>
  <si>
    <r>
      <t xml:space="preserve">X.   UKUPNI RASHODI </t>
    </r>
    <r>
      <rPr>
        <sz val="9"/>
        <rFont val="Arial"/>
        <family val="2"/>
        <charset val="238"/>
      </rPr>
      <t>(114+137+143 + 145)</t>
    </r>
  </si>
  <si>
    <t>XII.  POREZ NA DOBIT</t>
  </si>
  <si>
    <t xml:space="preserve">  1. Dobit prije oporezivanja (146-147)</t>
  </si>
  <si>
    <t xml:space="preserve">  2. Gubitak prije oporezivanja (147-146)</t>
  </si>
  <si>
    <t xml:space="preserve">  2. Gubitak razdoblja (151-148)</t>
  </si>
  <si>
    <r>
      <t xml:space="preserve">II. OSTALA SVEOBUHVATNA DOBIT/GUBITAK PRIJE POREZA </t>
    </r>
    <r>
      <rPr>
        <sz val="9"/>
        <rFont val="Arial"/>
        <family val="2"/>
        <charset val="238"/>
      </rPr>
      <t>(159 do 165)</t>
    </r>
  </si>
  <si>
    <t>III. POREZ NA OSTALU SVEOBUHVATNU DOBIT RAZDOBLJA</t>
  </si>
  <si>
    <t xml:space="preserve">     4. Nerealizirani dobici (prihodi) od financijske imovine</t>
  </si>
  <si>
    <t xml:space="preserve">    3. Nerealizirani gubici (rashodi) od financijske imovine</t>
  </si>
  <si>
    <t>VII.  IZVANREDNI - OSTALI PRIHODI</t>
  </si>
  <si>
    <t>VIII. IZVANREDNI - OSTALI RASHODI</t>
  </si>
  <si>
    <t xml:space="preserve">     1. Kamate, tečajne razlike, dividende i slični prihodi iz odnosa s
         povezanim poduzetnicima</t>
  </si>
  <si>
    <t xml:space="preserve">    1. Tečajne razlike iz preračuna inozemnog poslovanja</t>
  </si>
  <si>
    <t xml:space="preserve">    2. Promjene revalorizacijskih rezervi dugotrajne materijalne i
         nematerijalne imovine</t>
  </si>
  <si>
    <t xml:space="preserve">    4. Dobit ili gubitak s osnove učinkovite zaštite novčanog toka</t>
  </si>
  <si>
    <t xml:space="preserve">    5. Dobit ili gubitak s osnove učinkovite zaštite neto ulaganja u inozemstvu</t>
  </si>
  <si>
    <t xml:space="preserve">    6. Udio u ostaloj sveobuhvatnoj dobiti/gubitku pridruženih poduzetnika</t>
  </si>
  <si>
    <t xml:space="preserve">    7. Aktuarski dobici/gubici po planovima definiranih primanja</t>
  </si>
  <si>
    <t>1. Pripisana imateljima kapitala matice</t>
  </si>
  <si>
    <t>2. Pripisana manjinskom interesu</t>
  </si>
  <si>
    <r>
      <t xml:space="preserve">XI.  DOBIT ILI GUBITAK PRIJE OPOREZIVANJA </t>
    </r>
    <r>
      <rPr>
        <sz val="9"/>
        <rFont val="Arial"/>
        <family val="2"/>
        <charset val="238"/>
      </rPr>
      <t>(146-147)</t>
    </r>
  </si>
  <si>
    <r>
      <t xml:space="preserve">XIII. DOBIT ILI GUBITAK RAZDOBLJA </t>
    </r>
    <r>
      <rPr>
        <sz val="9"/>
        <rFont val="Arial"/>
        <family val="2"/>
        <charset val="238"/>
      </rPr>
      <t>(148-151)</t>
    </r>
  </si>
  <si>
    <t>V. ZADRŽANA DOBIT ILI PRENESENI GUBITAK (073-074)</t>
  </si>
  <si>
    <t>VI. DOBIT ILI GUBITAK POSLOVNE GODINE (076-077)</t>
  </si>
  <si>
    <r>
      <t xml:space="preserve">C)  KRATKOTRAJNA IMOVINA </t>
    </r>
    <r>
      <rPr>
        <sz val="9"/>
        <rFont val="Arial"/>
        <family val="2"/>
        <charset val="238"/>
      </rPr>
      <t>(035+043+050+058)</t>
    </r>
  </si>
  <si>
    <r>
      <t xml:space="preserve">E)  UKUPNO AKTIVA </t>
    </r>
    <r>
      <rPr>
        <sz val="9"/>
        <rFont val="Arial"/>
        <family val="2"/>
        <charset val="238"/>
      </rPr>
      <t>(001+002+034+059)</t>
    </r>
  </si>
  <si>
    <t xml:space="preserve">     3. Sudjelujući interesi (udjeli) </t>
  </si>
  <si>
    <t xml:space="preserve">     2. Obveze za zajmove, depozite i slično</t>
  </si>
  <si>
    <t xml:space="preserve">     4. Obveze za predujmove</t>
  </si>
  <si>
    <t xml:space="preserve">     5. Obveze prema dobavljačima</t>
  </si>
  <si>
    <t xml:space="preserve">     6. Obveze po vrijednosnim papirima</t>
  </si>
  <si>
    <t xml:space="preserve">    2. Građevinski objekti</t>
  </si>
  <si>
    <t>Prilog 1.</t>
  </si>
  <si>
    <t>Razdoblje izvještavanja:</t>
  </si>
  <si>
    <t>do</t>
  </si>
  <si>
    <t>Matični broj (MB):</t>
  </si>
  <si>
    <t>Matični broj subjekta (MBS):</t>
  </si>
  <si>
    <t>Osobni identifikacijski broj (OIB):</t>
  </si>
  <si>
    <t>Tvrtka izdavatelja:</t>
  </si>
  <si>
    <t>Poštanski broj i mjesto:</t>
  </si>
  <si>
    <t>Ulica i kućni broj:</t>
  </si>
  <si>
    <t>Adresa e-pošte:</t>
  </si>
  <si>
    <t>Internet adresa:</t>
  </si>
  <si>
    <t>Šifra i naziv općine/grada:</t>
  </si>
  <si>
    <t>Šifra i naziv županije:</t>
  </si>
  <si>
    <t>Broj zaposlenih:</t>
  </si>
  <si>
    <t>Konsolidirani izvještaj:</t>
  </si>
  <si>
    <t>Šifra NKD-a:</t>
  </si>
  <si>
    <t>Tvrtke subjekata konsolidacije (prema MSFI):</t>
  </si>
  <si>
    <t>Sjedište:</t>
  </si>
  <si>
    <t>MB:</t>
  </si>
  <si>
    <t>Knjigovodstveni servis:</t>
  </si>
  <si>
    <t>Osoba za kontakt:</t>
  </si>
  <si>
    <t>(unosi se samo prezime i ime osobe za kontakt)</t>
  </si>
  <si>
    <t>Telefon:</t>
  </si>
  <si>
    <t>Telefaks:</t>
  </si>
  <si>
    <t>Prezime i ime:</t>
  </si>
  <si>
    <t>(osoba ovlaštene za zastupanje)</t>
  </si>
  <si>
    <t xml:space="preserve">Dokumentacija za objavu: </t>
  </si>
  <si>
    <t/>
  </si>
  <si>
    <t>M.P.</t>
  </si>
  <si>
    <t>(potpis osobe ovlaštene za zastupanje)</t>
  </si>
  <si>
    <r>
      <t xml:space="preserve">AOP
</t>
    </r>
    <r>
      <rPr>
        <b/>
        <sz val="7"/>
        <rFont val="Arial"/>
        <family val="2"/>
        <charset val="238"/>
      </rPr>
      <t>oznaka</t>
    </r>
  </si>
  <si>
    <r>
      <t xml:space="preserve">AOP
</t>
    </r>
    <r>
      <rPr>
        <b/>
        <sz val="8"/>
        <rFont val="Arial"/>
        <family val="2"/>
        <charset val="238"/>
      </rPr>
      <t>oznaka</t>
    </r>
  </si>
  <si>
    <t>Bilješke uz financijske izvještaje</t>
  </si>
  <si>
    <t>IZVJEŠTAJ O PROMJENAMA KAPITALA</t>
  </si>
  <si>
    <t>3</t>
  </si>
  <si>
    <t>4</t>
  </si>
  <si>
    <t xml:space="preserve">  1. Upisani kapital</t>
  </si>
  <si>
    <t xml:space="preserve">  2. Kapitalne rezerve</t>
  </si>
  <si>
    <t xml:space="preserve">  3. Rezerve iz dobiti</t>
  </si>
  <si>
    <t xml:space="preserve">  4. Zadržana dobit ili preneseni gubitak</t>
  </si>
  <si>
    <t xml:space="preserve">  5. Dobit ili gubitak tekuće godine</t>
  </si>
  <si>
    <t xml:space="preserve">  6. Revalorizacija dugotrajne materijalne imovine</t>
  </si>
  <si>
    <t xml:space="preserve">  7. Revalorizacija nematerijalne imovine</t>
  </si>
  <si>
    <t xml:space="preserve">  8. Revalorizacija financijske imovine raspoložive za prodaju</t>
  </si>
  <si>
    <t xml:space="preserve">  9. Ostala revalorizacija</t>
  </si>
  <si>
    <t>10. Ukupno kapital i rezerve (AOP 001 do 009)</t>
  </si>
  <si>
    <t>11. Tečajne razlike s naslova neto ulaganja u inozemno poslovanje</t>
  </si>
  <si>
    <t>12. Tekući i odgođeni porezi (dio)</t>
  </si>
  <si>
    <t>13. Zaštita novčanog tijeka</t>
  </si>
  <si>
    <t>14. Promjene računovodstvenih politika</t>
  </si>
  <si>
    <t>15. Ispravak značajnih pogrešaka prethodnog razdoblja</t>
  </si>
  <si>
    <t>16. Ostale promjene kapitala</t>
  </si>
  <si>
    <t>17. Ukupno povećanje ili smanjenje kapitala (AOP 011 do 016)</t>
  </si>
  <si>
    <t>17 a. Pripisano imateljima kapitala matice</t>
  </si>
  <si>
    <t>17 b. Pripisano manjinskom interesu</t>
  </si>
  <si>
    <t>Stavke koje umanjuju kapital upisuju se s negativnim predznakom 
Podaci pod AOP oznakama 001 do 009 upisuju se kao stanje na datum bilance</t>
  </si>
  <si>
    <r>
      <t xml:space="preserve">AOP
</t>
    </r>
    <r>
      <rPr>
        <b/>
        <sz val="8"/>
        <rFont val="Arial"/>
        <charset val="238"/>
      </rPr>
      <t>oznaka</t>
    </r>
  </si>
  <si>
    <t>1. Financijski izvjštaji (bilanca, račun dobiti i gubitka, izvještaj o novčanom tijeku, izvještaj o promjenama</t>
  </si>
  <si>
    <t xml:space="preserve">  kapitala i bilješke uz financijske izvještaje)</t>
  </si>
  <si>
    <t>2. Međuizvještaj poslovodstva,</t>
  </si>
  <si>
    <t>3. Izjavu osoba odgovornih za sastavljanje izvještaja izdavatelja.</t>
  </si>
  <si>
    <r>
      <t>DODATAK BILANCI</t>
    </r>
    <r>
      <rPr>
        <b/>
        <sz val="8"/>
        <rFont val="Arial"/>
        <family val="2"/>
        <charset val="238"/>
      </rPr>
      <t xml:space="preserve"> (popunjava poduzetnik koji sastavlja konsolidirani financijski izvještaj)</t>
    </r>
  </si>
  <si>
    <t>Napomena 1.: Dodatak bilanci popunjavaju poduzetnici koji sastavljaju konsolidirane financijske izvještaje.</t>
  </si>
  <si>
    <t>DODATAK RDG-u (popunjava poduzetnik koji sastavlja konsolidirani financijski izvještaj)</t>
  </si>
  <si>
    <t>DODATAK Izvještaju o  ostaloj sveobuhvatnoj dobiti (popunjava poduzetnik koji sastavlja konsolidirani financijski izvještaj)</t>
  </si>
  <si>
    <t>Kumulativno</t>
  </si>
  <si>
    <t>Tromjesečje</t>
  </si>
  <si>
    <t>Tromjesečni financijski izvještaj poduzetnika TFI-POD</t>
  </si>
  <si>
    <t>(krajem izvještajnog razdoblja)</t>
  </si>
  <si>
    <t>Prethodno razdoblje</t>
  </si>
  <si>
    <t>Tekuće razdoblje</t>
  </si>
  <si>
    <t xml:space="preserve">     3. Novčani primici od kamata</t>
  </si>
  <si>
    <t xml:space="preserve">     4. Novčani primici od dividendi</t>
  </si>
  <si>
    <t>03674223</t>
  </si>
  <si>
    <t>080004355</t>
  </si>
  <si>
    <t>24503685008</t>
  </si>
  <si>
    <t>PETROKEMIJA d.d. tvornica gnojiva</t>
  </si>
  <si>
    <t>KUTINA</t>
  </si>
  <si>
    <t>ALEJA VUKOVAR 4</t>
  </si>
  <si>
    <t>fin@petrokemija.hr</t>
  </si>
  <si>
    <t>www.petrokemija.hr</t>
  </si>
  <si>
    <t>SISAČKO-MOSLAVAČKA</t>
  </si>
  <si>
    <t>NE</t>
  </si>
  <si>
    <t>MARIĆ MARINA</t>
  </si>
  <si>
    <t>044-647-829</t>
  </si>
  <si>
    <t>044-682-819</t>
  </si>
  <si>
    <t>marina.maric@petrokemija.hr</t>
  </si>
  <si>
    <t>20.15</t>
  </si>
  <si>
    <t>Obveznik: PETROKEMIJA d.d.</t>
  </si>
  <si>
    <t>01.01.2014.</t>
  </si>
  <si>
    <t>DRAGAN MARČINKO,   DOŠEN KARLO</t>
  </si>
  <si>
    <t>30.06.2014.</t>
  </si>
  <si>
    <t>stanje na dan 30.06.2014.</t>
  </si>
  <si>
    <t>u razdoblju 01.01.2014. do 30.06.2014.</t>
  </si>
  <si>
    <t>za razdoblje od 01.01.2014. do 30.06.2014.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</si>
</sst>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8" x14ac:knownFonts="1">
    <font>
      <sz val="10"/>
      <name val="Arial"/>
      <charset val="238"/>
    </font>
    <font>
      <sz val="10"/>
      <name val="Arial"/>
      <charset val="238"/>
    </font>
    <font>
      <sz val="8"/>
      <name val="Arial"/>
      <family val="2"/>
      <charset val="238"/>
    </font>
    <font>
      <sz val="8"/>
      <name val="Arial"/>
      <charset val="238"/>
    </font>
    <font>
      <b/>
      <sz val="9"/>
      <name val="Arial"/>
      <family val="2"/>
      <charset val="238"/>
    </font>
    <font>
      <sz val="9"/>
      <name val="Arial"/>
      <family val="2"/>
      <charset val="238"/>
    </font>
    <font>
      <u/>
      <sz val="10"/>
      <color indexed="12"/>
      <name val="Arial"/>
      <charset val="238"/>
    </font>
    <font>
      <sz val="9"/>
      <name val="Arial"/>
      <charset val="238"/>
    </font>
    <font>
      <b/>
      <sz val="8"/>
      <name val="Arial"/>
      <family val="2"/>
      <charset val="238"/>
    </font>
    <font>
      <b/>
      <sz val="10"/>
      <name val="Arial"/>
      <family val="2"/>
      <charset val="238"/>
    </font>
    <font>
      <sz val="8"/>
      <color indexed="16"/>
      <name val="Arial"/>
      <family val="2"/>
      <charset val="238"/>
    </font>
    <font>
      <sz val="10"/>
      <color indexed="8"/>
      <name val="ARIAL"/>
      <charset val="1"/>
    </font>
    <font>
      <b/>
      <sz val="12"/>
      <name val="Arial"/>
      <family val="2"/>
      <charset val="238"/>
    </font>
    <font>
      <b/>
      <sz val="12"/>
      <name val="Arial Rounded MT Bold"/>
      <family val="2"/>
    </font>
    <font>
      <b/>
      <sz val="9"/>
      <name val="Arial Rounded MT Bold"/>
      <family val="2"/>
    </font>
    <font>
      <sz val="9"/>
      <color indexed="8"/>
      <name val="Arial"/>
      <charset val="238"/>
    </font>
    <font>
      <sz val="10"/>
      <name val="Arial"/>
      <family val="2"/>
      <charset val="238"/>
    </font>
    <font>
      <b/>
      <sz val="7"/>
      <name val="Arial"/>
      <family val="2"/>
      <charset val="238"/>
    </font>
    <font>
      <sz val="11"/>
      <name val="Arial"/>
      <charset val="238"/>
    </font>
    <font>
      <sz val="12"/>
      <name val="Arial"/>
      <charset val="238"/>
    </font>
    <font>
      <b/>
      <sz val="12"/>
      <name val="Arial"/>
      <charset val="238"/>
    </font>
    <font>
      <b/>
      <sz val="10"/>
      <name val="Arial"/>
      <charset val="238"/>
    </font>
    <font>
      <b/>
      <sz val="9"/>
      <name val="Arial"/>
      <charset val="238"/>
    </font>
    <font>
      <b/>
      <sz val="8"/>
      <name val="Arial"/>
      <charset val="238"/>
    </font>
    <font>
      <b/>
      <sz val="9"/>
      <color indexed="8"/>
      <name val="Arial"/>
      <family val="2"/>
      <charset val="238"/>
    </font>
    <font>
      <b/>
      <sz val="10"/>
      <color indexed="8"/>
      <name val="Arial"/>
      <family val="2"/>
      <charset val="238"/>
    </font>
    <font>
      <sz val="8"/>
      <color indexed="8"/>
      <name val="Arial"/>
      <family val="2"/>
      <charset val="238"/>
    </font>
    <font>
      <b/>
      <sz val="11"/>
      <name val="Arial"/>
      <family val="2"/>
      <charset val="238"/>
    </font>
  </fonts>
  <fills count="2">
    <fill>
      <patternFill patternType="none"/>
    </fill>
    <fill>
      <patternFill patternType="gray125"/>
    </fill>
  </fills>
  <borders count="3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4">
    <xf numFmtId="0" fontId="0" fillId="0" borderId="0"/>
    <xf numFmtId="0" fontId="11" fillId="0" borderId="0">
      <alignment vertical="top"/>
    </xf>
    <xf numFmtId="0" fontId="6" fillId="0" borderId="0" applyNumberFormat="0" applyFill="0" applyBorder="0" applyAlignment="0" applyProtection="0">
      <alignment vertical="top"/>
      <protection locked="0"/>
    </xf>
    <xf numFmtId="0" fontId="11" fillId="0" borderId="0">
      <alignment vertical="top"/>
    </xf>
  </cellStyleXfs>
  <cellXfs count="288">
    <xf numFmtId="0" fontId="0" fillId="0" borderId="0" xfId="0"/>
    <xf numFmtId="164" fontId="4" fillId="0" borderId="1"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3" fontId="2" fillId="0" borderId="5" xfId="0" applyNumberFormat="1" applyFont="1" applyFill="1" applyBorder="1" applyAlignment="1" applyProtection="1">
      <alignment vertical="center"/>
      <protection locked="0"/>
    </xf>
    <xf numFmtId="3" fontId="2" fillId="0" borderId="6" xfId="0" applyNumberFormat="1" applyFont="1" applyFill="1" applyBorder="1" applyAlignment="1" applyProtection="1">
      <alignment vertical="center"/>
      <protection locked="0"/>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164" fontId="4" fillId="0" borderId="6" xfId="0" applyNumberFormat="1" applyFont="1" applyFill="1" applyBorder="1" applyAlignment="1">
      <alignment horizontal="center" vertical="center"/>
    </xf>
    <xf numFmtId="0" fontId="7" fillId="0" borderId="0" xfId="3" applyFont="1" applyAlignment="1"/>
    <xf numFmtId="0" fontId="1" fillId="0" borderId="0" xfId="3" applyFont="1" applyAlignment="1"/>
    <xf numFmtId="0" fontId="7" fillId="0" borderId="7" xfId="3" applyFont="1" applyFill="1" applyBorder="1" applyAlignment="1" applyProtection="1">
      <alignment horizontal="center" vertical="center"/>
      <protection locked="0" hidden="1"/>
    </xf>
    <xf numFmtId="0" fontId="4" fillId="0" borderId="0" xfId="3" applyFont="1" applyFill="1" applyBorder="1" applyAlignment="1" applyProtection="1">
      <alignment horizontal="left" vertical="center"/>
      <protection hidden="1"/>
    </xf>
    <xf numFmtId="0" fontId="5" fillId="0" borderId="0" xfId="3" applyFont="1" applyFill="1" applyBorder="1" applyAlignment="1" applyProtection="1">
      <alignment vertical="center"/>
      <protection hidden="1"/>
    </xf>
    <xf numFmtId="0" fontId="5" fillId="0" borderId="0" xfId="3" applyFont="1" applyFill="1" applyBorder="1" applyAlignment="1" applyProtection="1">
      <alignment horizontal="center" vertical="center" wrapText="1"/>
      <protection hidden="1"/>
    </xf>
    <xf numFmtId="0" fontId="7" fillId="0" borderId="0" xfId="3" applyFont="1" applyBorder="1" applyAlignment="1" applyProtection="1">
      <protection hidden="1"/>
    </xf>
    <xf numFmtId="0" fontId="14" fillId="0" borderId="0" xfId="3" applyFont="1" applyBorder="1" applyAlignment="1" applyProtection="1">
      <alignment horizontal="right" vertical="center" wrapText="1"/>
      <protection hidden="1"/>
    </xf>
    <xf numFmtId="0" fontId="14" fillId="0" borderId="0" xfId="3" applyNumberFormat="1" applyFont="1" applyFill="1" applyBorder="1" applyAlignment="1" applyProtection="1">
      <alignment horizontal="right" vertical="center" shrinkToFit="1"/>
      <protection locked="0" hidden="1"/>
    </xf>
    <xf numFmtId="0" fontId="14" fillId="0" borderId="0" xfId="3" applyFont="1" applyFill="1" applyBorder="1" applyAlignment="1" applyProtection="1">
      <alignment horizontal="left" vertical="center"/>
      <protection hidden="1"/>
    </xf>
    <xf numFmtId="0" fontId="7" fillId="0" borderId="0" xfId="3" applyFont="1" applyBorder="1" applyAlignment="1" applyProtection="1">
      <alignment horizontal="left"/>
      <protection hidden="1"/>
    </xf>
    <xf numFmtId="0" fontId="7" fillId="0" borderId="0" xfId="3" applyFont="1" applyBorder="1" applyAlignment="1" applyProtection="1">
      <alignment vertical="top"/>
      <protection hidden="1"/>
    </xf>
    <xf numFmtId="0" fontId="7" fillId="0" borderId="0" xfId="3" applyFont="1" applyBorder="1" applyAlignment="1" applyProtection="1">
      <alignment horizontal="right"/>
      <protection hidden="1"/>
    </xf>
    <xf numFmtId="0" fontId="4" fillId="0" borderId="0" xfId="3" applyFont="1" applyFill="1" applyBorder="1" applyAlignment="1" applyProtection="1">
      <alignment horizontal="right" vertical="center"/>
      <protection locked="0" hidden="1"/>
    </xf>
    <xf numFmtId="0" fontId="5" fillId="0" borderId="0" xfId="3" applyFont="1" applyBorder="1" applyAlignment="1" applyProtection="1">
      <protection hidden="1"/>
    </xf>
    <xf numFmtId="0" fontId="4" fillId="0" borderId="0" xfId="3" applyFont="1" applyBorder="1" applyAlignment="1" applyProtection="1">
      <alignment vertical="top"/>
      <protection hidden="1"/>
    </xf>
    <xf numFmtId="0" fontId="7" fillId="0" borderId="0" xfId="3" applyFont="1" applyFill="1" applyBorder="1" applyAlignment="1" applyProtection="1">
      <protection hidden="1"/>
    </xf>
    <xf numFmtId="0" fontId="7" fillId="0" borderId="0" xfId="3" applyFont="1" applyBorder="1" applyAlignment="1" applyProtection="1">
      <alignment horizontal="center" vertical="center"/>
      <protection locked="0" hidden="1"/>
    </xf>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7" fillId="0" borderId="0" xfId="3" applyFont="1" applyBorder="1" applyAlignment="1" applyProtection="1">
      <alignment horizontal="right" vertical="top"/>
      <protection hidden="1"/>
    </xf>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0" xfId="3" applyFont="1" applyBorder="1" applyAlignment="1"/>
    <xf numFmtId="0" fontId="7" fillId="0" borderId="0" xfId="3" applyFont="1" applyBorder="1" applyAlignment="1" applyProtection="1">
      <alignment horizontal="left" vertical="top"/>
      <protection hidden="1"/>
    </xf>
    <xf numFmtId="0" fontId="7" fillId="0" borderId="8" xfId="3" applyFont="1" applyBorder="1" applyAlignment="1" applyProtection="1">
      <protection hidden="1"/>
    </xf>
    <xf numFmtId="0" fontId="7" fillId="0" borderId="0" xfId="3" applyFont="1" applyBorder="1" applyAlignment="1" applyProtection="1">
      <alignment vertical="center"/>
      <protection hidden="1"/>
    </xf>
    <xf numFmtId="0" fontId="7" fillId="0" borderId="9" xfId="3" applyFont="1" applyBorder="1" applyAlignment="1" applyProtection="1">
      <protection hidden="1"/>
    </xf>
    <xf numFmtId="0" fontId="7" fillId="0" borderId="9" xfId="3" applyFont="1" applyBorder="1" applyAlignment="1"/>
    <xf numFmtId="0" fontId="11" fillId="0" borderId="0" xfId="1">
      <alignment vertical="top"/>
    </xf>
    <xf numFmtId="0" fontId="19" fillId="0" borderId="0" xfId="1" applyFont="1" applyAlignment="1"/>
    <xf numFmtId="164" fontId="22" fillId="0" borderId="1" xfId="0" applyNumberFormat="1" applyFont="1" applyFill="1" applyBorder="1" applyAlignment="1">
      <alignment horizontal="center" vertical="center"/>
    </xf>
    <xf numFmtId="3" fontId="3" fillId="0" borderId="6" xfId="0" applyNumberFormat="1" applyFont="1" applyFill="1" applyBorder="1" applyAlignment="1" applyProtection="1">
      <alignment vertical="center"/>
      <protection locked="0"/>
    </xf>
    <xf numFmtId="3" fontId="3" fillId="0" borderId="1" xfId="0" applyNumberFormat="1" applyFont="1" applyFill="1" applyBorder="1" applyAlignment="1" applyProtection="1">
      <alignment vertical="center"/>
      <protection locked="0"/>
    </xf>
    <xf numFmtId="164" fontId="22" fillId="0" borderId="6" xfId="0" applyNumberFormat="1" applyFont="1" applyFill="1" applyBorder="1" applyAlignment="1">
      <alignment horizontal="center" vertical="center"/>
    </xf>
    <xf numFmtId="164" fontId="22" fillId="0" borderId="4" xfId="0" applyNumberFormat="1" applyFont="1" applyFill="1" applyBorder="1" applyAlignment="1">
      <alignment horizontal="center" vertical="center"/>
    </xf>
    <xf numFmtId="0" fontId="15" fillId="0" borderId="0" xfId="1" applyFont="1" applyBorder="1" applyAlignment="1" applyProtection="1">
      <alignment vertical="center"/>
      <protection hidden="1"/>
    </xf>
    <xf numFmtId="0" fontId="7" fillId="0" borderId="0" xfId="3" applyFont="1" applyBorder="1" applyAlignment="1" applyProtection="1">
      <alignment horizontal="right" wrapText="1"/>
      <protection hidden="1"/>
    </xf>
    <xf numFmtId="0" fontId="7" fillId="0" borderId="0" xfId="3" applyFont="1" applyBorder="1" applyAlignment="1" applyProtection="1">
      <alignment horizontal="right" vertical="center"/>
      <protection hidden="1"/>
    </xf>
    <xf numFmtId="0" fontId="0" fillId="0" borderId="0" xfId="0" applyFill="1"/>
    <xf numFmtId="3" fontId="2" fillId="0" borderId="1" xfId="0" applyNumberFormat="1" applyFont="1" applyFill="1" applyBorder="1" applyAlignment="1" applyProtection="1">
      <alignment vertical="center"/>
      <protection hidden="1"/>
    </xf>
    <xf numFmtId="0" fontId="16" fillId="0" borderId="10" xfId="0" applyFont="1" applyFill="1" applyBorder="1" applyAlignment="1">
      <alignment vertical="center"/>
    </xf>
    <xf numFmtId="0" fontId="8" fillId="0" borderId="11"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protection hidden="1"/>
    </xf>
    <xf numFmtId="0" fontId="4" fillId="0" borderId="12" xfId="0" applyFont="1" applyFill="1" applyBorder="1" applyAlignment="1" applyProtection="1">
      <alignment horizontal="center" vertical="center" wrapText="1"/>
      <protection hidden="1"/>
    </xf>
    <xf numFmtId="0" fontId="8" fillId="0" borderId="13" xfId="0" applyFont="1" applyFill="1" applyBorder="1" applyAlignment="1" applyProtection="1">
      <alignment horizontal="center" vertical="center" wrapText="1"/>
      <protection hidden="1"/>
    </xf>
    <xf numFmtId="0" fontId="8" fillId="0" borderId="12" xfId="0" applyFont="1" applyFill="1" applyBorder="1" applyAlignment="1" applyProtection="1">
      <alignment horizontal="center" vertical="center" wrapText="1"/>
      <protection hidden="1"/>
    </xf>
    <xf numFmtId="3" fontId="2" fillId="0" borderId="4" xfId="0" applyNumberFormat="1" applyFont="1" applyFill="1" applyBorder="1" applyAlignment="1" applyProtection="1">
      <alignment vertical="center"/>
      <protection hidden="1"/>
    </xf>
    <xf numFmtId="0" fontId="8" fillId="0" borderId="12" xfId="0" applyFont="1" applyFill="1" applyBorder="1" applyAlignment="1" applyProtection="1">
      <alignment horizontal="center" vertical="center"/>
      <protection hidden="1"/>
    </xf>
    <xf numFmtId="0" fontId="4" fillId="0" borderId="12"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xf numFmtId="0" fontId="16" fillId="0" borderId="0" xfId="0" applyFont="1" applyFill="1"/>
    <xf numFmtId="0" fontId="8" fillId="0" borderId="11" xfId="0" applyFont="1" applyFill="1" applyBorder="1" applyAlignment="1">
      <alignment horizontal="center" vertical="center"/>
    </xf>
    <xf numFmtId="49" fontId="8" fillId="0" borderId="11" xfId="0" applyNumberFormat="1" applyFont="1" applyFill="1" applyBorder="1" applyAlignment="1">
      <alignment horizontal="center" vertical="center" wrapText="1"/>
    </xf>
    <xf numFmtId="0" fontId="1" fillId="0" borderId="0" xfId="1" applyFont="1" applyFill="1" applyAlignment="1">
      <alignment wrapText="1"/>
    </xf>
    <xf numFmtId="0" fontId="1" fillId="0" borderId="0" xfId="0" applyFont="1" applyFill="1"/>
    <xf numFmtId="0" fontId="1" fillId="0" borderId="0" xfId="1" applyFont="1" applyFill="1" applyBorder="1" applyAlignment="1">
      <alignment wrapText="1"/>
    </xf>
    <xf numFmtId="3" fontId="3" fillId="0" borderId="4" xfId="0" applyNumberFormat="1" applyFont="1" applyFill="1" applyBorder="1" applyAlignment="1" applyProtection="1">
      <alignment vertical="center"/>
      <protection hidden="1"/>
    </xf>
    <xf numFmtId="0" fontId="22" fillId="0" borderId="12" xfId="0" applyFont="1" applyFill="1" applyBorder="1" applyAlignment="1">
      <alignment horizontal="center" vertical="center" wrapText="1"/>
    </xf>
    <xf numFmtId="0" fontId="23"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49" fontId="23" fillId="0" borderId="12" xfId="0" applyNumberFormat="1" applyFont="1" applyFill="1" applyBorder="1" applyAlignment="1">
      <alignment horizontal="center" vertical="center"/>
    </xf>
    <xf numFmtId="0" fontId="7" fillId="0" borderId="8" xfId="3" applyFont="1" applyBorder="1" applyAlignment="1"/>
    <xf numFmtId="0" fontId="7" fillId="0" borderId="14" xfId="3" applyFont="1" applyBorder="1" applyAlignment="1"/>
    <xf numFmtId="0" fontId="5" fillId="0" borderId="15" xfId="3" applyFont="1" applyFill="1" applyBorder="1" applyAlignment="1" applyProtection="1">
      <alignment horizontal="left" vertical="center" wrapText="1"/>
      <protection hidden="1"/>
    </xf>
    <xf numFmtId="0" fontId="5" fillId="0" borderId="7" xfId="3" applyFont="1" applyFill="1" applyBorder="1" applyAlignment="1" applyProtection="1">
      <alignment vertical="center"/>
      <protection hidden="1"/>
    </xf>
    <xf numFmtId="0" fontId="7" fillId="0" borderId="15" xfId="3" applyFont="1" applyBorder="1" applyAlignment="1" applyProtection="1">
      <alignment horizontal="left" vertical="center" wrapText="1"/>
      <protection hidden="1"/>
    </xf>
    <xf numFmtId="0" fontId="7" fillId="0" borderId="7" xfId="3" applyFont="1" applyBorder="1" applyAlignment="1" applyProtection="1">
      <protection hidden="1"/>
    </xf>
    <xf numFmtId="0" fontId="14" fillId="0" borderId="0" xfId="3" applyFont="1" applyBorder="1" applyAlignment="1" applyProtection="1">
      <alignment horizontal="right"/>
      <protection hidden="1"/>
    </xf>
    <xf numFmtId="0" fontId="7" fillId="0" borderId="15" xfId="3" applyFont="1" applyFill="1" applyBorder="1" applyAlignment="1" applyProtection="1">
      <protection hidden="1"/>
    </xf>
    <xf numFmtId="0" fontId="7" fillId="0" borderId="15" xfId="3" applyFont="1" applyBorder="1" applyAlignment="1" applyProtection="1">
      <alignment wrapText="1"/>
      <protection hidden="1"/>
    </xf>
    <xf numFmtId="0" fontId="7" fillId="0" borderId="7" xfId="3" applyFont="1" applyBorder="1" applyAlignment="1" applyProtection="1">
      <alignment horizontal="right"/>
      <protection hidden="1"/>
    </xf>
    <xf numFmtId="0" fontId="7" fillId="0" borderId="15" xfId="3" applyFont="1" applyBorder="1" applyAlignment="1" applyProtection="1">
      <protection hidden="1"/>
    </xf>
    <xf numFmtId="0" fontId="7" fillId="0" borderId="7" xfId="3" applyFont="1" applyBorder="1" applyAlignment="1" applyProtection="1">
      <alignment horizontal="right" wrapText="1"/>
      <protection hidden="1"/>
    </xf>
    <xf numFmtId="0" fontId="4" fillId="0" borderId="15" xfId="3" applyFont="1" applyFill="1" applyBorder="1" applyAlignment="1" applyProtection="1">
      <alignment horizontal="right" vertical="center"/>
      <protection locked="0" hidden="1"/>
    </xf>
    <xf numFmtId="0" fontId="7" fillId="0" borderId="15" xfId="3" applyFont="1" applyBorder="1" applyAlignment="1" applyProtection="1">
      <alignment vertical="top"/>
      <protection hidden="1"/>
    </xf>
    <xf numFmtId="0" fontId="7" fillId="0" borderId="15" xfId="3" applyFont="1" applyBorder="1" applyAlignment="1" applyProtection="1">
      <alignment horizontal="left" vertical="top" wrapText="1"/>
      <protection hidden="1"/>
    </xf>
    <xf numFmtId="0" fontId="7" fillId="0" borderId="7" xfId="3" applyFont="1" applyBorder="1" applyAlignment="1"/>
    <xf numFmtId="0" fontId="7" fillId="0" borderId="15" xfId="3" applyFont="1" applyBorder="1" applyAlignment="1" applyProtection="1">
      <alignment horizontal="left" vertical="top" indent="2"/>
      <protection hidden="1"/>
    </xf>
    <xf numFmtId="0" fontId="7" fillId="0" borderId="15" xfId="3" applyFont="1" applyBorder="1" applyAlignment="1" applyProtection="1">
      <alignment horizontal="left" vertical="top" wrapText="1" indent="2"/>
      <protection hidden="1"/>
    </xf>
    <xf numFmtId="0" fontId="7" fillId="0" borderId="7" xfId="3" applyFont="1" applyBorder="1" applyAlignment="1" applyProtection="1">
      <alignment horizontal="right" vertical="top"/>
      <protection hidden="1"/>
    </xf>
    <xf numFmtId="49" fontId="4" fillId="0" borderId="15" xfId="3" applyNumberFormat="1" applyFont="1" applyBorder="1" applyAlignment="1" applyProtection="1">
      <alignment horizontal="center" vertical="center"/>
      <protection locked="0" hidden="1"/>
    </xf>
    <xf numFmtId="0" fontId="7" fillId="0" borderId="7" xfId="3" applyFont="1" applyBorder="1" applyAlignment="1" applyProtection="1">
      <alignment horizontal="left" vertical="top"/>
      <protection hidden="1"/>
    </xf>
    <xf numFmtId="0" fontId="7" fillId="0" borderId="15" xfId="3" applyFont="1" applyBorder="1" applyAlignment="1" applyProtection="1">
      <alignment horizontal="left"/>
      <protection hidden="1"/>
    </xf>
    <xf numFmtId="0" fontId="7" fillId="0" borderId="14" xfId="3" applyFont="1" applyBorder="1" applyAlignment="1" applyProtection="1">
      <protection hidden="1"/>
    </xf>
    <xf numFmtId="0" fontId="7" fillId="0" borderId="7" xfId="3" applyFont="1" applyBorder="1" applyAlignment="1" applyProtection="1">
      <alignment horizontal="left"/>
      <protection hidden="1"/>
    </xf>
    <xf numFmtId="0" fontId="7" fillId="0" borderId="15" xfId="3" applyFont="1" applyFill="1" applyBorder="1" applyAlignment="1" applyProtection="1">
      <alignment vertical="center"/>
      <protection hidden="1"/>
    </xf>
    <xf numFmtId="0" fontId="15" fillId="0" borderId="15" xfId="1" applyFont="1" applyFill="1" applyBorder="1" applyAlignment="1" applyProtection="1">
      <alignment vertical="center"/>
      <protection hidden="1"/>
    </xf>
    <xf numFmtId="0" fontId="15" fillId="0" borderId="0" xfId="1" applyFont="1" applyBorder="1" applyAlignment="1" applyProtection="1">
      <alignment horizontal="left"/>
      <protection hidden="1"/>
    </xf>
    <xf numFmtId="0" fontId="11" fillId="0" borderId="0" xfId="1" applyBorder="1" applyAlignment="1"/>
    <xf numFmtId="0" fontId="11" fillId="0" borderId="15" xfId="1" applyBorder="1" applyAlignment="1"/>
    <xf numFmtId="0" fontId="4" fillId="0" borderId="7" xfId="3" applyFont="1" applyBorder="1" applyAlignment="1" applyProtection="1">
      <alignment vertical="center"/>
      <protection hidden="1"/>
    </xf>
    <xf numFmtId="0" fontId="7" fillId="0" borderId="16" xfId="3" applyFont="1" applyBorder="1" applyAlignment="1" applyProtection="1">
      <protection hidden="1"/>
    </xf>
    <xf numFmtId="0" fontId="7" fillId="0" borderId="17" xfId="3" applyFont="1" applyFill="1" applyBorder="1" applyAlignment="1" applyProtection="1">
      <alignment horizontal="right" vertical="top" wrapText="1"/>
      <protection hidden="1"/>
    </xf>
    <xf numFmtId="0" fontId="7" fillId="0" borderId="18" xfId="3" applyFont="1" applyFill="1" applyBorder="1" applyAlignment="1" applyProtection="1">
      <alignment horizontal="right" vertical="top" wrapText="1"/>
      <protection hidden="1"/>
    </xf>
    <xf numFmtId="0" fontId="7" fillId="0" borderId="18" xfId="3" applyFont="1" applyFill="1" applyBorder="1" applyAlignment="1" applyProtection="1">
      <protection hidden="1"/>
    </xf>
    <xf numFmtId="0" fontId="7" fillId="0" borderId="19" xfId="3" applyFont="1" applyFill="1" applyBorder="1" applyAlignment="1" applyProtection="1">
      <protection hidden="1"/>
    </xf>
    <xf numFmtId="1" fontId="4" fillId="0" borderId="11" xfId="3" applyNumberFormat="1" applyFont="1" applyFill="1" applyBorder="1" applyAlignment="1" applyProtection="1">
      <alignment horizontal="center" vertical="center"/>
      <protection locked="0" hidden="1"/>
    </xf>
    <xf numFmtId="3" fontId="4" fillId="0" borderId="11" xfId="3" applyNumberFormat="1" applyFont="1" applyFill="1" applyBorder="1" applyAlignment="1" applyProtection="1">
      <alignment horizontal="right" vertical="center"/>
      <protection locked="0" hidden="1"/>
    </xf>
    <xf numFmtId="0" fontId="4" fillId="0" borderId="11" xfId="3" applyFont="1" applyFill="1" applyBorder="1" applyAlignment="1" applyProtection="1">
      <alignment horizontal="center" vertical="center"/>
      <protection locked="0" hidden="1"/>
    </xf>
    <xf numFmtId="49" fontId="4" fillId="0" borderId="11" xfId="3" applyNumberFormat="1" applyFont="1" applyFill="1" applyBorder="1" applyAlignment="1" applyProtection="1">
      <alignment horizontal="right" vertical="center"/>
      <protection locked="0" hidden="1"/>
    </xf>
    <xf numFmtId="0" fontId="4" fillId="0" borderId="7" xfId="3" applyFont="1" applyFill="1" applyBorder="1" applyAlignment="1" applyProtection="1">
      <alignment horizontal="right" vertical="center"/>
      <protection locked="0" hidden="1"/>
    </xf>
    <xf numFmtId="0" fontId="7" fillId="0" borderId="0" xfId="3" applyFont="1" applyFill="1" applyBorder="1" applyAlignment="1"/>
    <xf numFmtId="49" fontId="4" fillId="0" borderId="0" xfId="3" applyNumberFormat="1" applyFont="1" applyFill="1" applyBorder="1" applyAlignment="1" applyProtection="1">
      <alignment horizontal="center" vertical="center"/>
      <protection locked="0" hidden="1"/>
    </xf>
    <xf numFmtId="3" fontId="8" fillId="0" borderId="1" xfId="0" applyNumberFormat="1" applyFont="1" applyFill="1" applyBorder="1" applyAlignment="1" applyProtection="1">
      <alignment vertical="center"/>
      <protection hidden="1"/>
    </xf>
    <xf numFmtId="3" fontId="8" fillId="0" borderId="6" xfId="0" applyNumberFormat="1" applyFont="1" applyFill="1" applyBorder="1" applyAlignment="1" applyProtection="1">
      <alignment vertical="center"/>
      <protection hidden="1"/>
    </xf>
    <xf numFmtId="3" fontId="8" fillId="0" borderId="1" xfId="0" applyNumberFormat="1" applyFont="1" applyFill="1" applyBorder="1" applyAlignment="1" applyProtection="1">
      <alignment vertical="center"/>
      <protection locked="0"/>
    </xf>
    <xf numFmtId="3" fontId="8" fillId="0" borderId="6" xfId="0" applyNumberFormat="1" applyFont="1" applyFill="1" applyBorder="1" applyAlignment="1" applyProtection="1">
      <alignment vertical="center"/>
      <protection locked="0"/>
    </xf>
    <xf numFmtId="3" fontId="8" fillId="0" borderId="4" xfId="0" applyNumberFormat="1" applyFont="1" applyFill="1" applyBorder="1" applyAlignment="1" applyProtection="1">
      <alignment vertical="center"/>
      <protection hidden="1"/>
    </xf>
    <xf numFmtId="3" fontId="8" fillId="0" borderId="5" xfId="0" applyNumberFormat="1" applyFont="1" applyFill="1" applyBorder="1" applyAlignment="1" applyProtection="1">
      <alignment vertical="center"/>
      <protection hidden="1"/>
    </xf>
    <xf numFmtId="0" fontId="0" fillId="0" borderId="20" xfId="0" applyFill="1" applyBorder="1"/>
    <xf numFmtId="14" fontId="27" fillId="0" borderId="12" xfId="3" applyNumberFormat="1" applyFont="1" applyFill="1" applyBorder="1" applyAlignment="1" applyProtection="1">
      <alignment horizontal="center" vertical="center"/>
      <protection locked="0" hidden="1"/>
    </xf>
    <xf numFmtId="0" fontId="11" fillId="0" borderId="0" xfId="1" applyAlignment="1"/>
    <xf numFmtId="0" fontId="18" fillId="0" borderId="0" xfId="1" applyFont="1" applyBorder="1" applyAlignment="1">
      <alignment vertical="top"/>
    </xf>
    <xf numFmtId="0" fontId="7" fillId="0" borderId="18" xfId="3" applyFont="1" applyFill="1" applyBorder="1" applyAlignment="1" applyProtection="1">
      <alignment horizontal="center" vertical="top"/>
      <protection hidden="1"/>
    </xf>
    <xf numFmtId="0" fontId="7" fillId="0" borderId="18" xfId="3" applyFont="1" applyFill="1" applyBorder="1" applyAlignment="1" applyProtection="1">
      <alignment horizontal="center"/>
      <protection hidden="1"/>
    </xf>
    <xf numFmtId="0" fontId="7" fillId="0" borderId="7" xfId="3" applyFont="1" applyBorder="1" applyAlignment="1" applyProtection="1">
      <alignment horizontal="right" vertical="center" wrapText="1"/>
      <protection hidden="1"/>
    </xf>
    <xf numFmtId="0" fontId="7" fillId="0" borderId="15" xfId="3" applyFont="1" applyBorder="1" applyAlignment="1" applyProtection="1">
      <alignment horizontal="right" wrapText="1"/>
      <protection hidden="1"/>
    </xf>
    <xf numFmtId="49" fontId="6" fillId="0" borderId="17" xfId="2" applyNumberFormat="1" applyFill="1" applyBorder="1" applyAlignment="1" applyProtection="1">
      <alignment horizontal="left" vertical="center"/>
      <protection locked="0" hidden="1"/>
    </xf>
    <xf numFmtId="49" fontId="4" fillId="0" borderId="18" xfId="3" applyNumberFormat="1" applyFont="1" applyFill="1" applyBorder="1" applyAlignment="1" applyProtection="1">
      <alignment horizontal="left" vertical="center"/>
      <protection locked="0" hidden="1"/>
    </xf>
    <xf numFmtId="49" fontId="4" fillId="0" borderId="19" xfId="3" applyNumberFormat="1" applyFont="1" applyFill="1" applyBorder="1" applyAlignment="1" applyProtection="1">
      <alignment horizontal="left" vertical="center"/>
      <protection locked="0" hidden="1"/>
    </xf>
    <xf numFmtId="0" fontId="7" fillId="0" borderId="7" xfId="3" applyFont="1" applyBorder="1" applyAlignment="1" applyProtection="1">
      <alignment horizontal="right" vertical="center"/>
      <protection hidden="1"/>
    </xf>
    <xf numFmtId="0" fontId="7" fillId="0" borderId="15" xfId="3" applyFont="1" applyBorder="1" applyAlignment="1" applyProtection="1">
      <alignment horizontal="right"/>
      <protection hidden="1"/>
    </xf>
    <xf numFmtId="49" fontId="4" fillId="0" borderId="17" xfId="3" applyNumberFormat="1" applyFont="1" applyFill="1" applyBorder="1" applyAlignment="1" applyProtection="1">
      <alignment horizontal="left" vertical="center"/>
      <protection locked="0" hidden="1"/>
    </xf>
    <xf numFmtId="0" fontId="7" fillId="0" borderId="19" xfId="3" applyFont="1" applyFill="1" applyBorder="1" applyAlignment="1">
      <alignment horizontal="left" vertical="center"/>
    </xf>
    <xf numFmtId="0" fontId="24" fillId="0" borderId="0" xfId="1" applyFont="1" applyBorder="1" applyAlignment="1" applyProtection="1">
      <alignment horizontal="left"/>
      <protection hidden="1"/>
    </xf>
    <xf numFmtId="0" fontId="25" fillId="0" borderId="0" xfId="1" applyFont="1" applyBorder="1" applyAlignment="1"/>
    <xf numFmtId="0" fontId="15" fillId="0" borderId="0" xfId="1" applyFont="1" applyBorder="1" applyAlignment="1" applyProtection="1">
      <alignment horizontal="left"/>
      <protection hidden="1"/>
    </xf>
    <xf numFmtId="0" fontId="11" fillId="0" borderId="0" xfId="1" applyBorder="1" applyAlignment="1"/>
    <xf numFmtId="0" fontId="11" fillId="0" borderId="15" xfId="1" applyBorder="1" applyAlignment="1"/>
    <xf numFmtId="0" fontId="7" fillId="0" borderId="22" xfId="3" applyFont="1" applyBorder="1" applyAlignment="1" applyProtection="1">
      <alignment horizontal="center" vertical="top"/>
      <protection hidden="1"/>
    </xf>
    <xf numFmtId="0" fontId="7" fillId="0" borderId="22" xfId="3" applyFont="1" applyBorder="1" applyAlignment="1">
      <alignment horizontal="center"/>
    </xf>
    <xf numFmtId="0" fontId="7" fillId="0" borderId="23" xfId="3" applyFont="1" applyBorder="1" applyAlignment="1"/>
    <xf numFmtId="0" fontId="12" fillId="0" borderId="21" xfId="3" applyFont="1" applyBorder="1" applyAlignment="1"/>
    <xf numFmtId="0" fontId="12" fillId="0" borderId="8" xfId="3" applyFont="1" applyBorder="1" applyAlignment="1"/>
    <xf numFmtId="0" fontId="7" fillId="0" borderId="0" xfId="3" applyFont="1" applyBorder="1" applyAlignment="1" applyProtection="1">
      <alignment vertical="center"/>
      <protection hidden="1"/>
    </xf>
    <xf numFmtId="49" fontId="4" fillId="0" borderId="17" xfId="3" applyNumberFormat="1" applyFont="1" applyFill="1" applyBorder="1" applyAlignment="1" applyProtection="1">
      <alignment horizontal="center" vertical="center"/>
      <protection locked="0" hidden="1"/>
    </xf>
    <xf numFmtId="49" fontId="4" fillId="0" borderId="19" xfId="3" applyNumberFormat="1" applyFont="1" applyFill="1" applyBorder="1" applyAlignment="1" applyProtection="1">
      <alignment horizontal="center" vertical="center"/>
      <protection locked="0" hidden="1"/>
    </xf>
    <xf numFmtId="0" fontId="4" fillId="0" borderId="17" xfId="3" applyFont="1" applyFill="1" applyBorder="1" applyAlignment="1" applyProtection="1">
      <alignment horizontal="left" vertical="center"/>
      <protection locked="0" hidden="1"/>
    </xf>
    <xf numFmtId="0" fontId="7" fillId="0" borderId="18" xfId="3" applyFont="1" applyFill="1" applyBorder="1" applyAlignment="1"/>
    <xf numFmtId="0" fontId="7" fillId="0" borderId="19" xfId="3" applyFont="1" applyFill="1" applyBorder="1" applyAlignment="1"/>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8" xfId="3" applyFont="1" applyBorder="1" applyAlignment="1" applyProtection="1">
      <alignment horizontal="center"/>
      <protection hidden="1"/>
    </xf>
    <xf numFmtId="0" fontId="4" fillId="0" borderId="18" xfId="3" applyFont="1" applyFill="1" applyBorder="1" applyAlignment="1" applyProtection="1">
      <alignment horizontal="left" vertical="center"/>
      <protection locked="0" hidden="1"/>
    </xf>
    <xf numFmtId="0" fontId="4" fillId="0" borderId="19" xfId="3" applyFont="1" applyFill="1" applyBorder="1" applyAlignment="1" applyProtection="1">
      <alignment horizontal="left" vertical="center"/>
      <protection locked="0" hidden="1"/>
    </xf>
    <xf numFmtId="0" fontId="4" fillId="0" borderId="17" xfId="3" applyFont="1" applyFill="1" applyBorder="1" applyAlignment="1" applyProtection="1">
      <alignment horizontal="right" vertical="center"/>
      <protection locked="0" hidden="1"/>
    </xf>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7" fillId="0" borderId="18" xfId="3" applyFont="1" applyFill="1" applyBorder="1" applyAlignment="1">
      <alignment horizontal="left"/>
    </xf>
    <xf numFmtId="0" fontId="7" fillId="0" borderId="19" xfId="3" applyFont="1" applyFill="1" applyBorder="1" applyAlignment="1">
      <alignment horizontal="left"/>
    </xf>
    <xf numFmtId="0" fontId="7" fillId="0" borderId="0" xfId="3" applyFont="1" applyBorder="1" applyAlignment="1" applyProtection="1">
      <alignment horizontal="right" vertical="center"/>
      <protection hidden="1"/>
    </xf>
    <xf numFmtId="0" fontId="5" fillId="0" borderId="7" xfId="3" applyFont="1" applyBorder="1" applyAlignment="1" applyProtection="1">
      <alignment horizontal="center" vertical="center"/>
      <protection hidden="1"/>
    </xf>
    <xf numFmtId="0" fontId="5" fillId="0" borderId="0" xfId="3" applyFont="1" applyBorder="1" applyAlignment="1">
      <alignment horizontal="center" vertical="center"/>
    </xf>
    <xf numFmtId="0" fontId="5" fillId="0" borderId="0" xfId="3" applyFont="1" applyBorder="1" applyAlignment="1">
      <alignment horizontal="center"/>
    </xf>
    <xf numFmtId="0" fontId="7" fillId="0" borderId="0" xfId="3" applyFont="1" applyBorder="1" applyAlignment="1">
      <alignment horizontal="center" vertical="center"/>
    </xf>
    <xf numFmtId="0" fontId="7" fillId="0" borderId="0" xfId="3" applyFont="1" applyBorder="1" applyAlignment="1">
      <alignment vertical="center"/>
    </xf>
    <xf numFmtId="0" fontId="7" fillId="0" borderId="0" xfId="3" applyFont="1" applyBorder="1" applyAlignment="1">
      <alignment horizontal="center"/>
    </xf>
    <xf numFmtId="0" fontId="7" fillId="0" borderId="15" xfId="3" applyFont="1" applyBorder="1" applyAlignment="1">
      <alignment horizontal="center"/>
    </xf>
    <xf numFmtId="0" fontId="6" fillId="0" borderId="17" xfId="2" applyFill="1" applyBorder="1" applyAlignment="1" applyProtection="1">
      <protection locked="0" hidden="1"/>
    </xf>
    <xf numFmtId="0" fontId="4" fillId="0" borderId="18" xfId="3" applyFont="1" applyFill="1" applyBorder="1" applyAlignment="1" applyProtection="1">
      <protection locked="0" hidden="1"/>
    </xf>
    <xf numFmtId="0" fontId="4" fillId="0" borderId="19" xfId="3" applyFont="1" applyFill="1" applyBorder="1" applyAlignment="1" applyProtection="1">
      <protection locked="0" hidden="1"/>
    </xf>
    <xf numFmtId="0" fontId="7" fillId="0" borderId="0" xfId="3" applyFont="1" applyBorder="1" applyAlignment="1" applyProtection="1">
      <alignment horizontal="right"/>
      <protection hidden="1"/>
    </xf>
    <xf numFmtId="0" fontId="7" fillId="0" borderId="18" xfId="3" applyFont="1" applyFill="1" applyBorder="1" applyAlignment="1">
      <alignment horizontal="left" vertical="center"/>
    </xf>
    <xf numFmtId="0" fontId="7" fillId="0" borderId="0" xfId="3" applyFont="1" applyBorder="1" applyAlignment="1" applyProtection="1">
      <alignment horizontal="right" wrapText="1"/>
      <protection hidden="1"/>
    </xf>
    <xf numFmtId="0" fontId="7" fillId="0" borderId="7" xfId="3" applyFont="1" applyBorder="1" applyAlignment="1" applyProtection="1">
      <alignment horizontal="right" wrapText="1"/>
      <protection hidden="1"/>
    </xf>
    <xf numFmtId="0" fontId="4" fillId="0" borderId="7" xfId="3" applyFont="1" applyFill="1" applyBorder="1" applyAlignment="1" applyProtection="1">
      <alignment horizontal="left" vertical="center" wrapText="1"/>
      <protection hidden="1"/>
    </xf>
    <xf numFmtId="0" fontId="4" fillId="0" borderId="0" xfId="3" applyFont="1" applyFill="1" applyBorder="1" applyAlignment="1" applyProtection="1">
      <alignment horizontal="left" vertical="center" wrapText="1"/>
      <protection hidden="1"/>
    </xf>
    <xf numFmtId="0" fontId="4" fillId="0" borderId="15" xfId="3" applyFont="1" applyFill="1" applyBorder="1" applyAlignment="1" applyProtection="1">
      <alignment horizontal="left" vertical="center" wrapText="1"/>
      <protection hidden="1"/>
    </xf>
    <xf numFmtId="0" fontId="13" fillId="0" borderId="7" xfId="3" applyFont="1" applyBorder="1" applyAlignment="1" applyProtection="1">
      <alignment horizontal="center" vertical="center" wrapText="1"/>
      <protection hidden="1"/>
    </xf>
    <xf numFmtId="0" fontId="13" fillId="0" borderId="0" xfId="3" applyFont="1" applyBorder="1" applyAlignment="1" applyProtection="1">
      <alignment horizontal="center" vertical="center" wrapText="1"/>
      <protection hidden="1"/>
    </xf>
    <xf numFmtId="0" fontId="13" fillId="0" borderId="15" xfId="3" applyFont="1" applyBorder="1" applyAlignment="1" applyProtection="1">
      <alignment horizontal="center" vertical="center" wrapText="1"/>
      <protection hidden="1"/>
    </xf>
    <xf numFmtId="0" fontId="3" fillId="0" borderId="7" xfId="3" applyFont="1" applyBorder="1" applyAlignment="1" applyProtection="1">
      <alignment horizontal="right" vertical="center" wrapText="1"/>
      <protection hidden="1"/>
    </xf>
    <xf numFmtId="0" fontId="3" fillId="0" borderId="15" xfId="3" applyFont="1" applyBorder="1" applyAlignment="1" applyProtection="1">
      <alignment horizontal="right" wrapText="1"/>
      <protection hidden="1"/>
    </xf>
    <xf numFmtId="1" fontId="4" fillId="0" borderId="17" xfId="3" applyNumberFormat="1" applyFont="1" applyFill="1" applyBorder="1" applyAlignment="1" applyProtection="1">
      <alignment horizontal="center" vertical="center"/>
      <protection locked="0" hidden="1"/>
    </xf>
    <xf numFmtId="1" fontId="4" fillId="0" borderId="19" xfId="3" applyNumberFormat="1" applyFont="1" applyFill="1" applyBorder="1" applyAlignment="1" applyProtection="1">
      <alignment horizontal="center" vertical="center"/>
      <protection locked="0" hidden="1"/>
    </xf>
    <xf numFmtId="0" fontId="8" fillId="0" borderId="11" xfId="0" applyFont="1" applyFill="1" applyBorder="1" applyAlignment="1" applyProtection="1">
      <alignment horizontal="center" vertical="center" wrapText="1"/>
      <protection hidden="1"/>
    </xf>
    <xf numFmtId="0" fontId="4" fillId="0" borderId="17"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12" fillId="0" borderId="0" xfId="0" applyFont="1" applyFill="1" applyBorder="1" applyAlignment="1" applyProtection="1">
      <alignment horizontal="center" vertical="center" wrapText="1"/>
      <protection hidden="1"/>
    </xf>
    <xf numFmtId="0" fontId="9" fillId="0" borderId="18" xfId="0" applyFont="1" applyFill="1" applyBorder="1" applyAlignment="1" applyProtection="1">
      <alignment horizontal="center" vertical="top" wrapText="1"/>
      <protection hidden="1"/>
    </xf>
    <xf numFmtId="0" fontId="12" fillId="0" borderId="13" xfId="0" applyFont="1" applyFill="1" applyBorder="1" applyAlignment="1" applyProtection="1">
      <alignment vertical="center" wrapText="1"/>
      <protection hidden="1"/>
    </xf>
    <xf numFmtId="0" fontId="12" fillId="0" borderId="24" xfId="0" applyFont="1" applyFill="1" applyBorder="1" applyAlignment="1" applyProtection="1">
      <alignment vertical="center" wrapText="1"/>
      <protection hidden="1"/>
    </xf>
    <xf numFmtId="0" fontId="12" fillId="0" borderId="25" xfId="0" applyFont="1" applyFill="1" applyBorder="1" applyAlignment="1" applyProtection="1">
      <alignment vertical="center" wrapText="1"/>
      <protection hidden="1"/>
    </xf>
    <xf numFmtId="0" fontId="4" fillId="0" borderId="13" xfId="0" applyFont="1" applyFill="1" applyBorder="1" applyAlignment="1" applyProtection="1">
      <alignment horizontal="center" vertical="center" wrapText="1"/>
      <protection hidden="1"/>
    </xf>
    <xf numFmtId="0" fontId="4" fillId="0" borderId="24" xfId="0" applyFont="1" applyFill="1" applyBorder="1" applyAlignment="1" applyProtection="1">
      <alignment horizontal="center" vertical="center" wrapText="1"/>
      <protection hidden="1"/>
    </xf>
    <xf numFmtId="0" fontId="4" fillId="0" borderId="25" xfId="0" applyFont="1" applyFill="1" applyBorder="1" applyAlignment="1" applyProtection="1">
      <alignment horizontal="center" vertical="center" wrapText="1"/>
      <protection hidden="1"/>
    </xf>
    <xf numFmtId="0" fontId="5" fillId="0" borderId="5"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16" fillId="0" borderId="24" xfId="0" applyFont="1" applyFill="1" applyBorder="1" applyAlignment="1">
      <alignment vertical="center"/>
    </xf>
    <xf numFmtId="0" fontId="16" fillId="0" borderId="25" xfId="0" applyFont="1" applyFill="1" applyBorder="1" applyAlignment="1">
      <alignment vertical="center"/>
    </xf>
    <xf numFmtId="0" fontId="5" fillId="0" borderId="5" xfId="0" applyFont="1" applyFill="1" applyBorder="1" applyAlignment="1">
      <alignment horizontal="left" vertical="center" wrapText="1" indent="1"/>
    </xf>
    <xf numFmtId="0" fontId="5" fillId="0" borderId="27" xfId="0" applyFont="1" applyFill="1" applyBorder="1" applyAlignment="1">
      <alignment horizontal="left" vertical="center" wrapText="1" indent="1"/>
    </xf>
    <xf numFmtId="0" fontId="5" fillId="0" borderId="28" xfId="0" applyFont="1" applyFill="1" applyBorder="1" applyAlignment="1">
      <alignment horizontal="left" vertical="center" wrapText="1" indent="1"/>
    </xf>
    <xf numFmtId="0" fontId="10" fillId="0" borderId="0" xfId="0" applyFont="1" applyFill="1" applyBorder="1" applyAlignment="1">
      <alignment vertical="center" wrapText="1"/>
    </xf>
    <xf numFmtId="0" fontId="10" fillId="0" borderId="0" xfId="0" applyFont="1" applyFill="1" applyAlignment="1">
      <alignment vertical="center"/>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16" fillId="0" borderId="10" xfId="0" applyFont="1" applyFill="1" applyBorder="1" applyAlignment="1">
      <alignment vertical="center"/>
    </xf>
    <xf numFmtId="0" fontId="16" fillId="0" borderId="20" xfId="0" applyFont="1" applyFill="1" applyBorder="1" applyAlignment="1">
      <alignment vertical="center"/>
    </xf>
    <xf numFmtId="0" fontId="5" fillId="0" borderId="29"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26" fillId="0" borderId="0" xfId="0" applyFont="1" applyFill="1" applyBorder="1" applyAlignment="1">
      <alignment vertical="center" wrapText="1"/>
    </xf>
    <xf numFmtId="0" fontId="26" fillId="0" borderId="0" xfId="0" applyFont="1" applyFill="1" applyAlignment="1">
      <alignment vertical="center"/>
    </xf>
    <xf numFmtId="0" fontId="12" fillId="0" borderId="18" xfId="0" applyFont="1" applyFill="1" applyBorder="1" applyAlignment="1" applyProtection="1">
      <alignment horizontal="left" vertical="center" wrapText="1"/>
      <protection hidden="1"/>
    </xf>
    <xf numFmtId="0" fontId="4" fillId="0" borderId="12" xfId="0" applyFont="1" applyFill="1" applyBorder="1" applyAlignment="1" applyProtection="1">
      <alignment horizontal="center" vertical="center" wrapText="1"/>
      <protection hidden="1"/>
    </xf>
    <xf numFmtId="0" fontId="8" fillId="0" borderId="12" xfId="0" applyFont="1" applyFill="1" applyBorder="1" applyAlignment="1" applyProtection="1">
      <alignment horizontal="center" vertical="center" wrapText="1"/>
      <protection hidden="1"/>
    </xf>
    <xf numFmtId="0" fontId="4" fillId="0" borderId="5" xfId="0" applyFont="1" applyFill="1" applyBorder="1" applyAlignment="1">
      <alignment horizontal="left" vertical="center" wrapText="1" indent="1"/>
    </xf>
    <xf numFmtId="0" fontId="4" fillId="0" borderId="27" xfId="0" applyFont="1" applyFill="1" applyBorder="1" applyAlignment="1">
      <alignment horizontal="left" vertical="center" wrapText="1" indent="1"/>
    </xf>
    <xf numFmtId="0" fontId="4" fillId="0" borderId="28" xfId="0" applyFont="1" applyFill="1" applyBorder="1" applyAlignment="1">
      <alignment horizontal="left" vertical="center" wrapText="1" indent="1"/>
    </xf>
    <xf numFmtId="0" fontId="4" fillId="0" borderId="25" xfId="0" applyFont="1" applyFill="1" applyBorder="1" applyAlignment="1">
      <alignment horizontal="left" vertical="center" wrapText="1"/>
    </xf>
    <xf numFmtId="0" fontId="5" fillId="0" borderId="29" xfId="0" applyFont="1" applyFill="1" applyBorder="1" applyAlignment="1">
      <alignment horizontal="left" vertical="center" wrapText="1" indent="1"/>
    </xf>
    <xf numFmtId="0" fontId="5" fillId="0" borderId="30" xfId="0" applyFont="1" applyFill="1" applyBorder="1" applyAlignment="1">
      <alignment horizontal="left" vertical="center" wrapText="1" indent="1"/>
    </xf>
    <xf numFmtId="0" fontId="5" fillId="0" borderId="31" xfId="0" applyFont="1" applyFill="1" applyBorder="1" applyAlignment="1">
      <alignment horizontal="left" vertical="center" wrapText="1" indent="1"/>
    </xf>
    <xf numFmtId="0" fontId="9" fillId="0" borderId="0" xfId="0" applyFont="1" applyFill="1" applyBorder="1" applyAlignment="1" applyProtection="1">
      <alignment horizontal="center" vertical="top" wrapText="1"/>
      <protection hidden="1"/>
    </xf>
    <xf numFmtId="0" fontId="4" fillId="0" borderId="29" xfId="0" applyFont="1" applyFill="1" applyBorder="1" applyAlignment="1">
      <alignment horizontal="left" vertical="center" wrapText="1" indent="1"/>
    </xf>
    <xf numFmtId="0" fontId="4" fillId="0" borderId="30" xfId="0" applyFont="1" applyFill="1" applyBorder="1" applyAlignment="1">
      <alignment horizontal="left" vertical="center" wrapText="1" indent="1"/>
    </xf>
    <xf numFmtId="0" fontId="4" fillId="0" borderId="31" xfId="0" applyFont="1" applyFill="1" applyBorder="1" applyAlignment="1">
      <alignment horizontal="left" vertical="center" wrapText="1" indent="1"/>
    </xf>
    <xf numFmtId="0" fontId="4" fillId="0" borderId="2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12" fillId="0" borderId="12" xfId="0" applyFont="1" applyFill="1" applyBorder="1" applyAlignment="1" applyProtection="1">
      <alignment vertical="center" wrapText="1"/>
      <protection hidden="1"/>
    </xf>
    <xf numFmtId="0" fontId="12"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4" fillId="0" borderId="12"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16" fillId="0" borderId="24" xfId="0" applyFont="1" applyFill="1" applyBorder="1" applyAlignment="1">
      <alignment vertical="center" wrapText="1"/>
    </xf>
    <xf numFmtId="0" fontId="16" fillId="0" borderId="25" xfId="0" applyFont="1" applyFill="1" applyBorder="1" applyAlignment="1">
      <alignment vertical="center" wrapText="1"/>
    </xf>
    <xf numFmtId="0" fontId="16" fillId="0" borderId="27" xfId="0" applyFont="1" applyFill="1" applyBorder="1"/>
    <xf numFmtId="0" fontId="16" fillId="0" borderId="28" xfId="0" applyFont="1" applyFill="1" applyBorder="1"/>
    <xf numFmtId="0" fontId="16" fillId="0" borderId="30" xfId="0" applyFont="1" applyFill="1" applyBorder="1"/>
    <xf numFmtId="0" fontId="16" fillId="0" borderId="31" xfId="0" applyFont="1" applyFill="1" applyBorder="1"/>
    <xf numFmtId="0" fontId="7" fillId="0" borderId="26"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vertical="center" wrapText="1"/>
    </xf>
    <xf numFmtId="0" fontId="20" fillId="0" borderId="0" xfId="1"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27"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24" xfId="0" applyFont="1" applyFill="1" applyBorder="1" applyAlignment="1">
      <alignment horizontal="left" vertical="center" wrapText="1"/>
    </xf>
    <xf numFmtId="0" fontId="1" fillId="0" borderId="24" xfId="0" applyFont="1" applyFill="1" applyBorder="1" applyAlignment="1">
      <alignment vertical="center" wrapText="1"/>
    </xf>
    <xf numFmtId="0" fontId="1" fillId="0" borderId="25" xfId="0" applyFont="1" applyFill="1" applyBorder="1" applyAlignment="1">
      <alignment vertical="center" wrapText="1"/>
    </xf>
    <xf numFmtId="0" fontId="22"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9" fillId="0" borderId="18" xfId="1" applyFont="1" applyFill="1" applyBorder="1" applyAlignment="1" applyProtection="1">
      <alignment horizontal="center" vertical="center"/>
      <protection hidden="1"/>
    </xf>
    <xf numFmtId="0" fontId="21" fillId="0" borderId="18" xfId="1" applyFont="1" applyFill="1" applyBorder="1" applyAlignment="1" applyProtection="1">
      <alignment horizontal="center" vertical="center"/>
      <protection hidden="1"/>
    </xf>
    <xf numFmtId="0" fontId="12" fillId="0" borderId="13" xfId="1" applyFont="1" applyFill="1" applyBorder="1" applyAlignment="1" applyProtection="1">
      <alignment horizontal="left" vertical="center"/>
      <protection hidden="1"/>
    </xf>
    <xf numFmtId="0" fontId="12" fillId="0" borderId="24" xfId="1" applyFont="1" applyFill="1" applyBorder="1" applyAlignment="1" applyProtection="1">
      <alignment horizontal="left" vertical="center"/>
      <protection hidden="1"/>
    </xf>
    <xf numFmtId="0" fontId="12" fillId="0" borderId="25" xfId="1" applyFont="1" applyFill="1" applyBorder="1" applyAlignment="1" applyProtection="1">
      <alignment horizontal="left" vertical="center"/>
      <protection hidden="1"/>
    </xf>
    <xf numFmtId="0" fontId="12" fillId="0" borderId="0" xfId="1" applyFont="1" applyAlignment="1"/>
    <xf numFmtId="0" fontId="11" fillId="0" borderId="0" xfId="1" applyAlignment="1"/>
  </cellXfs>
  <cellStyles count="4">
    <cellStyle name=" 1" xfId="1"/>
    <cellStyle name="Hiperveza" xfId="2" builtinId="8"/>
    <cellStyle name="Normal_TFI-POD" xfId="3"/>
    <cellStyle name="Normalno" xfId="0" builtinId="0"/>
  </cellStyles>
  <dxfs count="2">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144779</xdr:colOff>
      <xdr:row>3</xdr:row>
      <xdr:rowOff>15239</xdr:rowOff>
    </xdr:from>
    <xdr:to>
      <xdr:col>9</xdr:col>
      <xdr:colOff>466724</xdr:colOff>
      <xdr:row>162</xdr:row>
      <xdr:rowOff>114299</xdr:rowOff>
    </xdr:to>
    <xdr:sp macro="" textlink="">
      <xdr:nvSpPr>
        <xdr:cNvPr id="2" name="TekstniOkvir 1"/>
        <xdr:cNvSpPr txBox="1"/>
      </xdr:nvSpPr>
      <xdr:spPr>
        <a:xfrm>
          <a:off x="144779" y="539114"/>
          <a:ext cx="5808345" cy="258641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sz="1100">
              <a:solidFill>
                <a:schemeClr val="dk1"/>
              </a:solidFill>
              <a:effectLst/>
              <a:latin typeface="+mn-lt"/>
              <a:ea typeface="+mn-ea"/>
              <a:cs typeface="+mn-cs"/>
            </a:rPr>
            <a:t>PETROKEMIJA  d.d.</a:t>
          </a:r>
          <a:endParaRPr lang="hr-HR" sz="1100">
            <a:solidFill>
              <a:schemeClr val="dk1"/>
            </a:solidFill>
            <a:effectLst/>
            <a:latin typeface="+mn-lt"/>
            <a:ea typeface="+mn-ea"/>
            <a:cs typeface="+mn-cs"/>
          </a:endParaRPr>
        </a:p>
        <a:p>
          <a:r>
            <a:rPr lang="vi-VN" sz="1100">
              <a:solidFill>
                <a:schemeClr val="dk1"/>
              </a:solidFill>
              <a:effectLst/>
              <a:latin typeface="+mn-lt"/>
              <a:ea typeface="+mn-ea"/>
              <a:cs typeface="+mn-cs"/>
            </a:rPr>
            <a:t> </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U razdoblju I-VI 2014. godine Petrokemija d.d. ostvarila je ukupne prihode 1.115,2 milijuna kuna, ukupne rashode od 1.341,0 milijuna kuna te je iskazala gubitak u poslovanju od 225,8 milijuna kuna ili 20,2% od ukupnih prihoda. Pri tome treba istaći da se od 225,8 milijuna kuna gubitka, 100,0 milijuna kuna odnosi na rezervacije za isplatu poticajnih otpremnina u nastavku poslovne godine. Bez ovog jednokratnog troška, koji se odnosi na započeti proces restrukturiranja Društva, gubitak bi iznosio 125,8 milijuna kuna ili 11,3% ukupnih prihoda.</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Na polugodišnjoj razini, ukupni prihodi manji su 9,7% u odnosu na isto razdoblje 2013.g., dok su ukupni rashodi veći za 2,9%. Kada se isključe troškovi otpremnina, ukupni rashodi manji su za 4,8% od istog razdoblja prošle godine. Intenzitet pada cijena mineralnih gnojiva vidljiv je iz podatka da su uz 12,3% veću količinsku prodaju gnojiva, ostvareni 9,4% manji poslovni prihodi.</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U strukturi gubitka 207,0 milijuna kuna ili 91,7% ostvareno je iz poslovnih aktivnosti, a 18,8 milijuna kuna ili 8,3% iz financijskog poslovanja. Pokazatelj EBITDA (dobit prije kamata, poreza i amortizacije) je negativan u iznosu od 158,9 milijuna kuna, odnosno 58,9 milijuna kuna bez rezervacija za otpremnine. U istom razdoblju 2013. godine EBITDA je bila  negativna 2,8 milijuna kuna.</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U razdoblju IV-VI 2014. godine Petrokemija d.d. ostvarila je ukupne prihode 519,4 milijuna kuna, ukupne rashode od 684,6 milijuna kuna te je iskazala gubitak u poslovanju od 165,2 milijuna kuna (uključeno 100,0 milijuna kuna rezervacija za otpremnine). Na tromjesečnoj  razini, ukupni prihodi manji su 18,6% u odnosu na drugo tromjesečje 2013.g., dok su ukupni rashodi veći za 5,1%, odnosno bez rezervacije otpremnina manji su 10,2%.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Trend kretanja cijena i ponude i potražnje na globalnom tržištu mineralnih gnojiva nije se bitno promijenio u odnosu na drugo polugodište 2013. godine, a Petrokemija d.d. je poduzela mjere snižavanja troškova proizvodnje (niža cijena plina, racionalizacija troškova radne snage i dr.), koje bi trebale u drugom polugodištu 2014. godine smanjiti gubitke u odnosu na drugo polugodište prošle godine. Glavninu dispariteta u ostvarenju prihoda i rashoda generira niska  cijena gnojiva na svjetskom i regionalnom tržištu, koja je, uz male oscilacije, na vrlo niskoj razini od lipnja 2013. godine. Glavni izvozni proizvod Petrokemije d.d. – dušično gnojivo UREA, ostvaruje u poljoprivrednoj sezoni 2013/2014 u zemljama EU približno 20% nižu cijenu od sezone 2012/2013.g., a glavne zemlje izvoznice su Egipat i Rusija. Niska razina ostvarenja prodaje na domaćem tržištu odraz je lošeg općeg stanja u poljoprivredi, povećane konkurencije, smanjivanja državnih poticaja te nepovoljnih vremenskih uvjeta.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Izvještajno razdoblje karakterizira neravnoteža nabavnih cijena sirovina i prodajnih cijena mineralnih gnojiva. Cijena plina u tom općem trendu je izolirana pojava i ostvaruje se pod utjecajem specifičnih čimbenika na hrvatskom tržištu plina i pozicije Petrokemije d.d., kao jednog od dva najveća kupca, na još uvijek relativno nerazvijenom domaćem tržištu plina. Po prvi puta od otvaranja hrvatskog tržišta plina, u ljetnim mjesecima 2014. godine ugovoreni su uvjeti za dio isporuke plina vezani za razinu cijene plina na europskom spot tržištu, što će ublažiti gubitke koji nastaju zbog niskih cijena dušičnih gnojiva na svjetskom tržištu.</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Zbog relativno male prodaje koja ne omogućuje optimalno korištenje kapaciteta, dolazi do povećanja fiksnih troškova po jedinici proizvoda i gubitka u poslovanju. U promatranom razdoblju došlo je do povremenog daljnjeg snižavanja cijena gotovih proizvoda na svjetskom tržištu gnojiva, koje na pojedinim tržištima ne mogu pokriti niti direktne troškove sirovina i energije. Ovaj utjecaj je djelovao kumulativno s naglašenim padom potražnje na domaćem tržištu i široj regiji, tako da je poslovanje s gubitkom prešlo razinu prethodnih dinamičkih procjena. Istovremeno, cijene pojedinih sirovina u proizvodnji mineralnih gnojiva mijenjale su se različito, ovisno o tržišnim utjecajima, ali su u cjelini gledano niže od istog razdoblja prethodne godine.</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Pri tome treba istaći da, neovisno o poslovnim potezima Petrokemije d.d., kada na tržištu u dužem vremenskom razdoblju cijene gotovo kontinuirano padaju, dolazi i do trećeg negativnog učinka, a to je sustezanje od kupnje robe od strane veletrgovaca i odgađanje kupnje gnojiva do krajnjeg trenutka primjene kod poljoprivrednih proizvođača. </a:t>
          </a:r>
        </a:p>
        <a:p>
          <a:r>
            <a:rPr lang="hr-HR" sz="1100">
              <a:solidFill>
                <a:schemeClr val="dk1"/>
              </a:solidFill>
              <a:effectLst/>
              <a:latin typeface="+mn-lt"/>
              <a:ea typeface="+mn-ea"/>
              <a:cs typeface="+mn-cs"/>
            </a:rPr>
            <a:t>Na pad potražnje dodatni negativan učinak imale su niske cijene osnovnih poljoprivrednih proizvoda i nedostatak financijskih sredstava kod poljoprivrednika. Odraz je to manjih prinosa zbog negativnog učinka velikih količina padalina u sezoni 2013/2014.g. i poplava u pojedinim dijelovima Hrvatske te dugotrajnog nepovoljnog položaja ratarske proizvodnje u vrijednosnom lancu proizvodnje hrane.</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U izvještajnom razdoblju ostvareni su 9,4% niži poslovni prihodi od prvog polugodišta 2013. godine, najvećim dijelom zbog pada cijena mineralnih gnojiva na domaćem, svjetskom i regionalnom tržištu. Ukupno su prodane 12,3% veće količine mineralnih gnojiva, s tim da je na domaćem tržištu prodaja gnojiva manja za 7,3%, a u izvozu 26,4% veća, u odnosu na isto razdoblje prethodne godine.</a:t>
          </a:r>
        </a:p>
        <a:p>
          <a:r>
            <a:rPr lang="hr-HR" sz="1100">
              <a:solidFill>
                <a:schemeClr val="dk1"/>
              </a:solidFill>
              <a:effectLst/>
              <a:latin typeface="+mn-lt"/>
              <a:ea typeface="+mn-ea"/>
              <a:cs typeface="+mn-cs"/>
            </a:rPr>
            <a:t>Ostvarenje poslovnih rashoda veće je za 3,3% u odnosu na isto razdoblje prethodne godine, a odraz je 12,3% većih količina prodaje, promjene asortimana i nižih prosječnih ulaznih cijena sirovina. Ostvaren je blagi pad  nabavnih cijena gotovo svih ključnih sirovina. Prosječna ostvarena nabavna cijena plina u prvom polugodištu 2014. godine, niža je 8,0% od istog razdoblja 2013. godine.</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U prvom polugodištu 2014. godine Petrokemija je, u odnosu na isto razdoblje prošle godine, ostvarila veću ukupnu razinu proizvodnje za 3,3%, ali uz promjenu strukture: 15,6% porasla je proizvodnja Uree, 20,1%  KAN-a, a 33,6% smanjena je proizvodnja NPK-a gnojiva.</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Prirodni plin kao najvažnija sirovina nabavlja se na domaćem tržištu prema ugovorima zaključenim s dva dobavljača - Prirodnim plinom d.o.o. iz Zagreba i Prvim plinarskim društvom d.o.o. iz Vukovara. U vrijeme sastavljanja ovih financijskih izvještaja, plin se tijekom ljetne sezone nabavlja pod povoljnijim uvjetima od razine cijena ostvarene u prvih pet mjeseci.</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Zbog tržišnih razloga dio postrojenja je u zastoju od polovice 2009.g. i s tim problemom se ušlo i u treće tromjesečje 2014.g. Kriza izazvana neskladom ulazno-izlaznih cijena na tržištu čađe još uvijek je prisutna. Otvorenost Petrokemije d.d. kretanjima na svjetskom tržištu otvara značajne rizike mogućih cjenovnih i financijskih oscilacija i u 2014. godini.</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Uz vlastita obrtna sredstva, kratkoročne kredite banaka i dugoročne kredite HBOR-a, Petrokemija je izvor financiranja obrtnih sredstava jednim dijelom osigurala i izdavanjem komercijalnih zapisa na Zagrebačkoj burzi, putem Privredne banke Zagreb kao agenta i dilera programa. Financiranje kroz komercijalne zapise u 2014. godini svedeno je na minimum. Petrokemija je također zbog kašnjenja u procesu dokapitalizacije reprogramirala dospijeće dijela vlastitih kratkoročnih obveza prema financijskim institucijama, a porasla su i dugovanja prema velikim dobavljačima sirovina. Daljnji tijek odnosa s bankama i velikim dobavljačima ovisit će o rezultatima dokapitalizacije koja je u tijeku u vrijeme sastavljanja ovih financijskih izvještaja.</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Zbog dugih rokova naplate potraživanja za gnojivo na domaćem tržištu te problema likvidnosti domaćih kupaca i zbog nedostatka vlastitih obrtnih sredstava, Petrokemija d.d. koristi faktoring kao oblik financiranja i naplate potraživanja u ugovorenim valutama plaćanja (uz obvezu kupca da snosi sve troškove i kamate vezane uz otkupe potraživanja).</a:t>
          </a:r>
        </a:p>
        <a:p>
          <a:r>
            <a:rPr lang="hr-HR" sz="1100">
              <a:solidFill>
                <a:schemeClr val="dk1"/>
              </a:solidFill>
              <a:effectLst/>
              <a:latin typeface="+mn-lt"/>
              <a:ea typeface="+mn-ea"/>
              <a:cs typeface="+mn-cs"/>
            </a:rPr>
            <a:t>U iskazivanju stanja kratkotrajne imovine (potraživanja od kupaca) i kratkoročnih obveza (potencijalnih regresnih obveza prema faktoring društvima, u slučaju da dužnik ne podmiri svoju obvezu), Petrokemija d.d. je na 30.06.2014. godine uključila ove obveze i potraživanja u Bilancu. Na bilančnim pozicijama iskazani su u kratkotrajnoj imovini i obvezama u iznosu 198 milijuna kuna. U usporedbi sa stanjem 31.12. 2013. godine, stanje ovih transakcija je veće za 73 milijuna kuna ili 58,4%.  U izvješću o novčanom toku primici po osnovi naplate potraživanja od kupaca  putem faktoringa iskazani su u primicima od financijskih aktivnosti za prvo polugodište 2014. godine u iznosu 174,8  milijuna kuna, a u istom razdoblju prethodne godine u iznosu 359,3 milijuna kuna. U izvještajnom razdoblju dio obveza jednog od velikih kupca su (zbog njegovih problema s likvidnosti), u suradnji s poslovnim bankama reprogramirane za slijedeće razdoblje.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Na buduće kretanje financijskog rezultata Petrokemije d.d. utjecati će brojni činitelji. Osim cijene plina, koja se dominantno definira na domaćem tržištu, većina budućih rizika dolazi iz međunarodnog okruženja, a pretežito kroz:</a:t>
          </a:r>
        </a:p>
        <a:p>
          <a:r>
            <a:rPr lang="hr-HR" sz="1100">
              <a:solidFill>
                <a:schemeClr val="dk1"/>
              </a:solidFill>
              <a:effectLst/>
              <a:latin typeface="+mn-lt"/>
              <a:ea typeface="+mn-ea"/>
              <a:cs typeface="+mn-cs"/>
            </a:rPr>
            <a:t>1. Promjene cijena osnovnih sirovina na svjetskom tržištu (MAP, DAP, fosfat, kalijev klorid, sumpor),</a:t>
          </a:r>
        </a:p>
        <a:p>
          <a:r>
            <a:rPr lang="hr-HR" sz="1100">
              <a:solidFill>
                <a:schemeClr val="dk1"/>
              </a:solidFill>
              <a:effectLst/>
              <a:latin typeface="+mn-lt"/>
              <a:ea typeface="+mn-ea"/>
              <a:cs typeface="+mn-cs"/>
            </a:rPr>
            <a:t>2. Promjene razine potražnje i prodajnih cijena mineralnih gnojiva,</a:t>
          </a:r>
        </a:p>
        <a:p>
          <a:r>
            <a:rPr lang="hr-HR" sz="1100">
              <a:solidFill>
                <a:schemeClr val="dk1"/>
              </a:solidFill>
              <a:effectLst/>
              <a:latin typeface="+mn-lt"/>
              <a:ea typeface="+mn-ea"/>
              <a:cs typeface="+mn-cs"/>
            </a:rPr>
            <a:t>3. Kretanje cijena energenata - plina i lož ulja,</a:t>
          </a:r>
        </a:p>
        <a:p>
          <a:r>
            <a:rPr lang="hr-HR" sz="1100">
              <a:solidFill>
                <a:schemeClr val="dk1"/>
              </a:solidFill>
              <a:effectLst/>
              <a:latin typeface="+mn-lt"/>
              <a:ea typeface="+mn-ea"/>
              <a:cs typeface="+mn-cs"/>
            </a:rPr>
            <a:t>4. Kretanje cijena osnovnih poljoprivrednih kultura,</a:t>
          </a:r>
        </a:p>
        <a:p>
          <a:r>
            <a:rPr lang="hr-HR" sz="1100">
              <a:solidFill>
                <a:schemeClr val="dk1"/>
              </a:solidFill>
              <a:effectLst/>
              <a:latin typeface="+mn-lt"/>
              <a:ea typeface="+mn-ea"/>
              <a:cs typeface="+mn-cs"/>
            </a:rPr>
            <a:t>5. Tečaj USD i EUR-a prema domaćoj valuti,</a:t>
          </a:r>
        </a:p>
        <a:p>
          <a:r>
            <a:rPr lang="hr-HR" sz="1100">
              <a:solidFill>
                <a:schemeClr val="dk1"/>
              </a:solidFill>
              <a:effectLst/>
              <a:latin typeface="+mn-lt"/>
              <a:ea typeface="+mn-ea"/>
              <a:cs typeface="+mn-cs"/>
            </a:rPr>
            <a:t>6. Troškove financiranja i međuvalutarne odnose.</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Društvo je pripremilo „Program restrukturiranja i financijske konsolidacije Petrokemije d.d. za razdoblje od 2014. do 2018. godine“. U sklopu navedenog dokumenta, detaljno su definirane pretpostavke i mjere restrukturiranja kao i potrebe za financiranjem neophodne za stvaranje osnove za održivo poslovanje Društva. Navedene mjere između ostalih uključuju provedbu sveobuhvatnog procesa restrukturiranja, optimizaciju troškova nabave, refokusiranje proizvodnih aktivnosti, optimizaciju radne strukture, dezinvestiranje neoperativne i neposlovne imovine te mjere refinanciranja duga i dokapitalizaciju.</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Gubici za I-VI 2014. godine dostigli su razinu 51,9% temeljnog kapitala i rezervi, te je nakon postupka  izbora strateškog partnera u kojem isti nije pronađen, Uprava napravila spomenuti Program restrukturiranja i financijske konsolidacije, koji je  usvojen od  NO Društva. Ovaj Program je rezultirao Odlukom o dokapitalizaciji.</a:t>
          </a:r>
        </a:p>
        <a:p>
          <a:r>
            <a:rPr lang="hr-HR" sz="1100">
              <a:solidFill>
                <a:schemeClr val="dk1"/>
              </a:solidFill>
              <a:effectLst/>
              <a:latin typeface="+mn-lt"/>
              <a:ea typeface="+mn-ea"/>
              <a:cs typeface="+mn-cs"/>
            </a:rPr>
            <a:t>Ostvareni tržišni i financijski rezultati u prvom polugodištu, kao i ocjena tržišne pozicije u trenutku sastavljanja ovih financijskih izvještaja, upućuju na oprez u predviđanju budućih trendova u poslovanju, uz mogućnost povremenih zastoja dijela postrojenja te značajne promjene u organizaciji Društva.</a:t>
          </a:r>
        </a:p>
        <a:p>
          <a:r>
            <a:rPr lang="hr-HR" sz="1100">
              <a:solidFill>
                <a:schemeClr val="dk1"/>
              </a:solidFill>
              <a:effectLst/>
              <a:latin typeface="+mn-lt"/>
              <a:ea typeface="+mn-ea"/>
              <a:cs typeface="+mn-cs"/>
            </a:rPr>
            <a:t>U vrijeme sastavljanja ovih  financijskih izvještaja u tijeku je proces dokapitalizacije Društva na temelju Javno objavljenog poziva postojećim dioničarima na upis najviše 16.666.666 novih redovnih dionica Društva Petrokemija d.d., detalji na: (</a:t>
          </a:r>
          <a:r>
            <a:rPr lang="hr-HR" sz="1100" u="sng">
              <a:solidFill>
                <a:schemeClr val="dk1"/>
              </a:solidFill>
              <a:effectLst/>
              <a:latin typeface="+mn-lt"/>
              <a:ea typeface="+mn-ea"/>
              <a:cs typeface="+mn-cs"/>
              <a:hlinkClick xmlns:r="http://schemas.openxmlformats.org/officeDocument/2006/relationships" r:id=""/>
            </a:rPr>
            <a:t>http://www.petrokemija.hr/Portals/0/Dokapitalizacija/Javni%20poziv%20I%20krug.pdf</a:t>
          </a:r>
          <a:r>
            <a:rPr lang="hr-HR" sz="1100">
              <a:solidFill>
                <a:schemeClr val="dk1"/>
              </a:solidFill>
              <a:effectLst/>
              <a:latin typeface="+mn-lt"/>
              <a:ea typeface="+mn-ea"/>
              <a:cs typeface="+mn-cs"/>
            </a:rPr>
            <a:t> ).</a:t>
          </a:r>
        </a:p>
        <a:p>
          <a:endParaRPr lang="hr-HR" sz="1100"/>
        </a:p>
      </xdr:txBody>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rina.maric@petrokemija.hr" TargetMode="External"/><Relationship Id="rId2" Type="http://schemas.openxmlformats.org/officeDocument/2006/relationships/hyperlink" Target="http://www.petrokemija.hr/" TargetMode="External"/><Relationship Id="rId1" Type="http://schemas.openxmlformats.org/officeDocument/2006/relationships/hyperlink" Target="mailto:fin@petrokemij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3"/>
  <sheetViews>
    <sheetView tabSelected="1" view="pageBreakPreview" zoomScaleNormal="100" zoomScaleSheetLayoutView="100" workbookViewId="0">
      <selection activeCell="I25" sqref="I25"/>
    </sheetView>
  </sheetViews>
  <sheetFormatPr defaultColWidth="9.140625" defaultRowHeight="12.75" x14ac:dyDescent="0.2"/>
  <cols>
    <col min="1" max="1" width="9.140625" style="11" customWidth="1"/>
    <col min="2" max="2" width="13" style="11" customWidth="1"/>
    <col min="3" max="3" width="9.140625" style="11" customWidth="1"/>
    <col min="4" max="4" width="8.140625" style="11" customWidth="1"/>
    <col min="5" max="5" width="11.7109375" style="11" customWidth="1"/>
    <col min="6" max="6" width="7.7109375" style="11" customWidth="1"/>
    <col min="7" max="7" width="15.140625" style="11" customWidth="1"/>
    <col min="8" max="8" width="19.28515625" style="11" customWidth="1"/>
    <col min="9" max="9" width="14.42578125" style="11" customWidth="1"/>
    <col min="10" max="16384" width="9.140625" style="11"/>
  </cols>
  <sheetData>
    <row r="1" spans="1:12" ht="15.75" x14ac:dyDescent="0.25">
      <c r="A1" s="144" t="s">
        <v>213</v>
      </c>
      <c r="B1" s="145"/>
      <c r="C1" s="145"/>
      <c r="D1" s="73"/>
      <c r="E1" s="73"/>
      <c r="F1" s="73"/>
      <c r="G1" s="73"/>
      <c r="H1" s="73"/>
      <c r="I1" s="74"/>
      <c r="J1" s="10"/>
      <c r="K1" s="10"/>
      <c r="L1" s="10"/>
    </row>
    <row r="2" spans="1:12" ht="15" x14ac:dyDescent="0.2">
      <c r="A2" s="177" t="s">
        <v>214</v>
      </c>
      <c r="B2" s="178"/>
      <c r="C2" s="178"/>
      <c r="D2" s="179"/>
      <c r="E2" s="122" t="s">
        <v>302</v>
      </c>
      <c r="F2" s="12"/>
      <c r="G2" s="13" t="s">
        <v>215</v>
      </c>
      <c r="H2" s="122" t="s">
        <v>304</v>
      </c>
      <c r="I2" s="75"/>
      <c r="J2" s="10"/>
      <c r="K2" s="10"/>
      <c r="L2" s="10"/>
    </row>
    <row r="3" spans="1:12" x14ac:dyDescent="0.2">
      <c r="A3" s="76"/>
      <c r="B3" s="14"/>
      <c r="C3" s="14"/>
      <c r="D3" s="14"/>
      <c r="E3" s="15"/>
      <c r="F3" s="15"/>
      <c r="G3" s="14"/>
      <c r="H3" s="14"/>
      <c r="I3" s="77"/>
      <c r="J3" s="10"/>
      <c r="K3" s="10"/>
      <c r="L3" s="10"/>
    </row>
    <row r="4" spans="1:12" ht="15" x14ac:dyDescent="0.2">
      <c r="A4" s="180" t="s">
        <v>280</v>
      </c>
      <c r="B4" s="181"/>
      <c r="C4" s="181"/>
      <c r="D4" s="181"/>
      <c r="E4" s="181"/>
      <c r="F4" s="181"/>
      <c r="G4" s="181"/>
      <c r="H4" s="181"/>
      <c r="I4" s="182"/>
      <c r="J4" s="10"/>
      <c r="K4" s="10"/>
      <c r="L4" s="10"/>
    </row>
    <row r="5" spans="1:12" x14ac:dyDescent="0.2">
      <c r="A5" s="78"/>
      <c r="B5" s="16"/>
      <c r="C5" s="16"/>
      <c r="D5" s="16"/>
      <c r="E5" s="17"/>
      <c r="F5" s="79"/>
      <c r="G5" s="18"/>
      <c r="H5" s="19"/>
      <c r="I5" s="80"/>
      <c r="J5" s="10"/>
      <c r="K5" s="10"/>
      <c r="L5" s="10"/>
    </row>
    <row r="6" spans="1:12" x14ac:dyDescent="0.2">
      <c r="A6" s="132" t="s">
        <v>216</v>
      </c>
      <c r="B6" s="133"/>
      <c r="C6" s="147" t="s">
        <v>286</v>
      </c>
      <c r="D6" s="148"/>
      <c r="E6" s="29"/>
      <c r="F6" s="29"/>
      <c r="G6" s="29"/>
      <c r="H6" s="29"/>
      <c r="I6" s="81"/>
      <c r="J6" s="10"/>
      <c r="K6" s="10"/>
      <c r="L6" s="10"/>
    </row>
    <row r="7" spans="1:12" x14ac:dyDescent="0.2">
      <c r="A7" s="82"/>
      <c r="B7" s="22"/>
      <c r="C7" s="16"/>
      <c r="D7" s="16"/>
      <c r="E7" s="29"/>
      <c r="F7" s="29"/>
      <c r="G7" s="29"/>
      <c r="H7" s="29"/>
      <c r="I7" s="81"/>
      <c r="J7" s="10"/>
      <c r="K7" s="10"/>
      <c r="L7" s="10"/>
    </row>
    <row r="8" spans="1:12" x14ac:dyDescent="0.2">
      <c r="A8" s="183" t="s">
        <v>217</v>
      </c>
      <c r="B8" s="184"/>
      <c r="C8" s="147" t="s">
        <v>287</v>
      </c>
      <c r="D8" s="148"/>
      <c r="E8" s="29"/>
      <c r="F8" s="29"/>
      <c r="G8" s="29"/>
      <c r="H8" s="29"/>
      <c r="I8" s="83"/>
      <c r="J8" s="10"/>
      <c r="K8" s="10"/>
      <c r="L8" s="10"/>
    </row>
    <row r="9" spans="1:12" x14ac:dyDescent="0.2">
      <c r="A9" s="84"/>
      <c r="B9" s="47"/>
      <c r="C9" s="20"/>
      <c r="D9" s="26"/>
      <c r="E9" s="16"/>
      <c r="F9" s="16"/>
      <c r="G9" s="16"/>
      <c r="H9" s="16"/>
      <c r="I9" s="83"/>
      <c r="J9" s="10"/>
      <c r="K9" s="10"/>
      <c r="L9" s="10"/>
    </row>
    <row r="10" spans="1:12" x14ac:dyDescent="0.2">
      <c r="A10" s="127" t="s">
        <v>218</v>
      </c>
      <c r="B10" s="175"/>
      <c r="C10" s="147" t="s">
        <v>288</v>
      </c>
      <c r="D10" s="148"/>
      <c r="E10" s="16"/>
      <c r="F10" s="16"/>
      <c r="G10" s="16"/>
      <c r="H10" s="16"/>
      <c r="I10" s="83"/>
      <c r="J10" s="10"/>
      <c r="K10" s="10"/>
      <c r="L10" s="10"/>
    </row>
    <row r="11" spans="1:12" x14ac:dyDescent="0.2">
      <c r="A11" s="176"/>
      <c r="B11" s="175"/>
      <c r="C11" s="16"/>
      <c r="D11" s="16"/>
      <c r="E11" s="16"/>
      <c r="F11" s="16"/>
      <c r="G11" s="16"/>
      <c r="H11" s="16"/>
      <c r="I11" s="83"/>
      <c r="J11" s="10"/>
      <c r="K11" s="10"/>
      <c r="L11" s="10"/>
    </row>
    <row r="12" spans="1:12" x14ac:dyDescent="0.2">
      <c r="A12" s="132" t="s">
        <v>219</v>
      </c>
      <c r="B12" s="133"/>
      <c r="C12" s="149" t="s">
        <v>289</v>
      </c>
      <c r="D12" s="174"/>
      <c r="E12" s="174"/>
      <c r="F12" s="174"/>
      <c r="G12" s="174"/>
      <c r="H12" s="174"/>
      <c r="I12" s="135"/>
      <c r="J12" s="10"/>
      <c r="K12" s="10"/>
      <c r="L12" s="10"/>
    </row>
    <row r="13" spans="1:12" x14ac:dyDescent="0.2">
      <c r="A13" s="82"/>
      <c r="B13" s="22"/>
      <c r="C13" s="21"/>
      <c r="D13" s="16"/>
      <c r="E13" s="16"/>
      <c r="F13" s="16"/>
      <c r="G13" s="16"/>
      <c r="H13" s="16"/>
      <c r="I13" s="83"/>
      <c r="J13" s="10"/>
      <c r="K13" s="10"/>
      <c r="L13" s="10"/>
    </row>
    <row r="14" spans="1:12" x14ac:dyDescent="0.2">
      <c r="A14" s="132" t="s">
        <v>220</v>
      </c>
      <c r="B14" s="133"/>
      <c r="C14" s="185">
        <v>44320</v>
      </c>
      <c r="D14" s="186"/>
      <c r="E14" s="16"/>
      <c r="F14" s="149" t="s">
        <v>290</v>
      </c>
      <c r="G14" s="174"/>
      <c r="H14" s="174"/>
      <c r="I14" s="135"/>
      <c r="J14" s="10"/>
      <c r="K14" s="10"/>
      <c r="L14" s="10"/>
    </row>
    <row r="15" spans="1:12" x14ac:dyDescent="0.2">
      <c r="A15" s="82"/>
      <c r="B15" s="22"/>
      <c r="C15" s="16"/>
      <c r="D15" s="16"/>
      <c r="E15" s="16"/>
      <c r="F15" s="16"/>
      <c r="G15" s="16"/>
      <c r="H15" s="16"/>
      <c r="I15" s="83"/>
      <c r="J15" s="10"/>
      <c r="K15" s="10"/>
      <c r="L15" s="10"/>
    </row>
    <row r="16" spans="1:12" x14ac:dyDescent="0.2">
      <c r="A16" s="132" t="s">
        <v>221</v>
      </c>
      <c r="B16" s="133"/>
      <c r="C16" s="149" t="s">
        <v>291</v>
      </c>
      <c r="D16" s="174"/>
      <c r="E16" s="174"/>
      <c r="F16" s="174"/>
      <c r="G16" s="174"/>
      <c r="H16" s="174"/>
      <c r="I16" s="135"/>
      <c r="J16" s="10"/>
      <c r="K16" s="10"/>
      <c r="L16" s="10"/>
    </row>
    <row r="17" spans="1:12" x14ac:dyDescent="0.2">
      <c r="A17" s="82"/>
      <c r="B17" s="22"/>
      <c r="C17" s="16"/>
      <c r="D17" s="16"/>
      <c r="E17" s="16"/>
      <c r="F17" s="16"/>
      <c r="G17" s="16"/>
      <c r="H17" s="16"/>
      <c r="I17" s="83"/>
      <c r="J17" s="10"/>
      <c r="K17" s="10"/>
      <c r="L17" s="10"/>
    </row>
    <row r="18" spans="1:12" x14ac:dyDescent="0.2">
      <c r="A18" s="132" t="s">
        <v>222</v>
      </c>
      <c r="B18" s="133"/>
      <c r="C18" s="170" t="s">
        <v>292</v>
      </c>
      <c r="D18" s="171"/>
      <c r="E18" s="171"/>
      <c r="F18" s="171"/>
      <c r="G18" s="171"/>
      <c r="H18" s="171"/>
      <c r="I18" s="172"/>
      <c r="J18" s="10"/>
      <c r="K18" s="10"/>
      <c r="L18" s="10"/>
    </row>
    <row r="19" spans="1:12" x14ac:dyDescent="0.2">
      <c r="A19" s="82"/>
      <c r="B19" s="22"/>
      <c r="C19" s="21"/>
      <c r="D19" s="16"/>
      <c r="E19" s="16"/>
      <c r="F19" s="16"/>
      <c r="G19" s="16"/>
      <c r="H19" s="16"/>
      <c r="I19" s="83"/>
      <c r="J19" s="10"/>
      <c r="K19" s="10"/>
      <c r="L19" s="10"/>
    </row>
    <row r="20" spans="1:12" x14ac:dyDescent="0.2">
      <c r="A20" s="132" t="s">
        <v>223</v>
      </c>
      <c r="B20" s="133"/>
      <c r="C20" s="170" t="s">
        <v>293</v>
      </c>
      <c r="D20" s="171"/>
      <c r="E20" s="171"/>
      <c r="F20" s="171"/>
      <c r="G20" s="171"/>
      <c r="H20" s="171"/>
      <c r="I20" s="172"/>
      <c r="J20" s="10"/>
      <c r="K20" s="10"/>
      <c r="L20" s="10"/>
    </row>
    <row r="21" spans="1:12" x14ac:dyDescent="0.2">
      <c r="A21" s="82"/>
      <c r="B21" s="22"/>
      <c r="C21" s="21"/>
      <c r="D21" s="16"/>
      <c r="E21" s="16"/>
      <c r="F21" s="16"/>
      <c r="G21" s="16"/>
      <c r="H21" s="16"/>
      <c r="I21" s="83"/>
      <c r="J21" s="10"/>
      <c r="K21" s="10"/>
      <c r="L21" s="10"/>
    </row>
    <row r="22" spans="1:12" x14ac:dyDescent="0.2">
      <c r="A22" s="132" t="s">
        <v>224</v>
      </c>
      <c r="B22" s="133"/>
      <c r="C22" s="108">
        <v>220</v>
      </c>
      <c r="D22" s="149" t="s">
        <v>290</v>
      </c>
      <c r="E22" s="160"/>
      <c r="F22" s="161"/>
      <c r="G22" s="132"/>
      <c r="H22" s="173"/>
      <c r="I22" s="85"/>
      <c r="J22" s="10"/>
      <c r="K22" s="10"/>
      <c r="L22" s="10"/>
    </row>
    <row r="23" spans="1:12" x14ac:dyDescent="0.2">
      <c r="A23" s="82"/>
      <c r="B23" s="22"/>
      <c r="C23" s="16"/>
      <c r="D23" s="24"/>
      <c r="E23" s="24"/>
      <c r="F23" s="24"/>
      <c r="G23" s="24"/>
      <c r="H23" s="16"/>
      <c r="I23" s="83"/>
      <c r="J23" s="10"/>
      <c r="K23" s="10"/>
      <c r="L23" s="10"/>
    </row>
    <row r="24" spans="1:12" x14ac:dyDescent="0.2">
      <c r="A24" s="132" t="s">
        <v>225</v>
      </c>
      <c r="B24" s="133"/>
      <c r="C24" s="108">
        <v>3</v>
      </c>
      <c r="D24" s="149" t="s">
        <v>294</v>
      </c>
      <c r="E24" s="160"/>
      <c r="F24" s="160"/>
      <c r="G24" s="161"/>
      <c r="H24" s="48" t="s">
        <v>226</v>
      </c>
      <c r="I24" s="109">
        <v>2123</v>
      </c>
      <c r="J24" s="10"/>
      <c r="K24" s="10"/>
      <c r="L24" s="10"/>
    </row>
    <row r="25" spans="1:12" x14ac:dyDescent="0.2">
      <c r="A25" s="82"/>
      <c r="B25" s="22"/>
      <c r="C25" s="16"/>
      <c r="D25" s="24"/>
      <c r="E25" s="24"/>
      <c r="F25" s="24"/>
      <c r="G25" s="22"/>
      <c r="H25" s="22" t="s">
        <v>281</v>
      </c>
      <c r="I25" s="86"/>
      <c r="J25" s="10"/>
      <c r="K25" s="10"/>
      <c r="L25" s="10"/>
    </row>
    <row r="26" spans="1:12" x14ac:dyDescent="0.2">
      <c r="A26" s="132" t="s">
        <v>227</v>
      </c>
      <c r="B26" s="133"/>
      <c r="C26" s="110" t="s">
        <v>295</v>
      </c>
      <c r="D26" s="25"/>
      <c r="E26" s="33"/>
      <c r="F26" s="24"/>
      <c r="G26" s="162" t="s">
        <v>228</v>
      </c>
      <c r="H26" s="133"/>
      <c r="I26" s="111" t="s">
        <v>300</v>
      </c>
      <c r="J26" s="10"/>
      <c r="K26" s="10"/>
      <c r="L26" s="10"/>
    </row>
    <row r="27" spans="1:12" x14ac:dyDescent="0.2">
      <c r="A27" s="82"/>
      <c r="B27" s="22"/>
      <c r="C27" s="16"/>
      <c r="D27" s="24"/>
      <c r="E27" s="24"/>
      <c r="F27" s="24"/>
      <c r="G27" s="24"/>
      <c r="H27" s="16"/>
      <c r="I27" s="87"/>
      <c r="J27" s="10"/>
      <c r="K27" s="10"/>
      <c r="L27" s="10"/>
    </row>
    <row r="28" spans="1:12" x14ac:dyDescent="0.2">
      <c r="A28" s="163" t="s">
        <v>229</v>
      </c>
      <c r="B28" s="164"/>
      <c r="C28" s="165"/>
      <c r="D28" s="165"/>
      <c r="E28" s="166" t="s">
        <v>230</v>
      </c>
      <c r="F28" s="167"/>
      <c r="G28" s="167"/>
      <c r="H28" s="168" t="s">
        <v>231</v>
      </c>
      <c r="I28" s="169"/>
      <c r="J28" s="10"/>
      <c r="K28" s="10"/>
      <c r="L28" s="10"/>
    </row>
    <row r="29" spans="1:12" x14ac:dyDescent="0.2">
      <c r="A29" s="88"/>
      <c r="B29" s="33"/>
      <c r="C29" s="33"/>
      <c r="D29" s="26"/>
      <c r="E29" s="16"/>
      <c r="F29" s="16"/>
      <c r="G29" s="16"/>
      <c r="H29" s="27"/>
      <c r="I29" s="87"/>
      <c r="J29" s="10"/>
      <c r="K29" s="10"/>
      <c r="L29" s="10"/>
    </row>
    <row r="30" spans="1:12" x14ac:dyDescent="0.2">
      <c r="A30" s="157"/>
      <c r="B30" s="150"/>
      <c r="C30" s="150"/>
      <c r="D30" s="151"/>
      <c r="E30" s="157"/>
      <c r="F30" s="150"/>
      <c r="G30" s="150"/>
      <c r="H30" s="147"/>
      <c r="I30" s="148"/>
      <c r="J30" s="10"/>
      <c r="K30" s="10"/>
      <c r="L30" s="10"/>
    </row>
    <row r="31" spans="1:12" x14ac:dyDescent="0.2">
      <c r="A31" s="82"/>
      <c r="B31" s="22"/>
      <c r="C31" s="21"/>
      <c r="D31" s="158"/>
      <c r="E31" s="158"/>
      <c r="F31" s="158"/>
      <c r="G31" s="159"/>
      <c r="H31" s="16"/>
      <c r="I31" s="89"/>
      <c r="J31" s="10"/>
      <c r="K31" s="10"/>
      <c r="L31" s="10"/>
    </row>
    <row r="32" spans="1:12" x14ac:dyDescent="0.2">
      <c r="A32" s="157"/>
      <c r="B32" s="150"/>
      <c r="C32" s="150"/>
      <c r="D32" s="151"/>
      <c r="E32" s="157"/>
      <c r="F32" s="150"/>
      <c r="G32" s="150"/>
      <c r="H32" s="147"/>
      <c r="I32" s="148"/>
      <c r="J32" s="10"/>
      <c r="K32" s="10"/>
      <c r="L32" s="10"/>
    </row>
    <row r="33" spans="1:12" x14ac:dyDescent="0.2">
      <c r="A33" s="82"/>
      <c r="B33" s="22"/>
      <c r="C33" s="21"/>
      <c r="D33" s="28"/>
      <c r="E33" s="28"/>
      <c r="F33" s="28"/>
      <c r="G33" s="29"/>
      <c r="H33" s="16"/>
      <c r="I33" s="90"/>
      <c r="J33" s="10"/>
      <c r="K33" s="10"/>
      <c r="L33" s="10"/>
    </row>
    <row r="34" spans="1:12" x14ac:dyDescent="0.2">
      <c r="A34" s="157"/>
      <c r="B34" s="150"/>
      <c r="C34" s="150"/>
      <c r="D34" s="151"/>
      <c r="E34" s="157"/>
      <c r="F34" s="150"/>
      <c r="G34" s="150"/>
      <c r="H34" s="147"/>
      <c r="I34" s="148"/>
      <c r="J34" s="10"/>
      <c r="K34" s="10"/>
      <c r="L34" s="10"/>
    </row>
    <row r="35" spans="1:12" x14ac:dyDescent="0.2">
      <c r="A35" s="82"/>
      <c r="B35" s="22"/>
      <c r="C35" s="21"/>
      <c r="D35" s="28"/>
      <c r="E35" s="28"/>
      <c r="F35" s="28"/>
      <c r="G35" s="29"/>
      <c r="H35" s="16"/>
      <c r="I35" s="90"/>
      <c r="J35" s="10"/>
      <c r="K35" s="10"/>
      <c r="L35" s="10"/>
    </row>
    <row r="36" spans="1:12" x14ac:dyDescent="0.2">
      <c r="A36" s="157"/>
      <c r="B36" s="150"/>
      <c r="C36" s="150"/>
      <c r="D36" s="151"/>
      <c r="E36" s="157"/>
      <c r="F36" s="150"/>
      <c r="G36" s="150"/>
      <c r="H36" s="147"/>
      <c r="I36" s="148"/>
      <c r="J36" s="10"/>
      <c r="K36" s="10"/>
      <c r="L36" s="10"/>
    </row>
    <row r="37" spans="1:12" x14ac:dyDescent="0.2">
      <c r="A37" s="91"/>
      <c r="B37" s="30"/>
      <c r="C37" s="152"/>
      <c r="D37" s="153"/>
      <c r="E37" s="16"/>
      <c r="F37" s="152"/>
      <c r="G37" s="153"/>
      <c r="H37" s="16"/>
      <c r="I37" s="83"/>
      <c r="J37" s="10"/>
      <c r="K37" s="10"/>
      <c r="L37" s="10"/>
    </row>
    <row r="38" spans="1:12" x14ac:dyDescent="0.2">
      <c r="A38" s="157"/>
      <c r="B38" s="150"/>
      <c r="C38" s="150"/>
      <c r="D38" s="151"/>
      <c r="E38" s="157"/>
      <c r="F38" s="150"/>
      <c r="G38" s="150"/>
      <c r="H38" s="147"/>
      <c r="I38" s="148"/>
      <c r="J38" s="10"/>
      <c r="K38" s="10"/>
      <c r="L38" s="10"/>
    </row>
    <row r="39" spans="1:12" x14ac:dyDescent="0.2">
      <c r="A39" s="91"/>
      <c r="B39" s="30"/>
      <c r="C39" s="31"/>
      <c r="D39" s="32"/>
      <c r="E39" s="16"/>
      <c r="F39" s="31"/>
      <c r="G39" s="32"/>
      <c r="H39" s="16"/>
      <c r="I39" s="83"/>
      <c r="J39" s="10"/>
      <c r="K39" s="10"/>
      <c r="L39" s="10"/>
    </row>
    <row r="40" spans="1:12" x14ac:dyDescent="0.2">
      <c r="A40" s="157"/>
      <c r="B40" s="150"/>
      <c r="C40" s="150"/>
      <c r="D40" s="151"/>
      <c r="E40" s="157"/>
      <c r="F40" s="150"/>
      <c r="G40" s="150"/>
      <c r="H40" s="147"/>
      <c r="I40" s="148"/>
      <c r="J40" s="10"/>
      <c r="K40" s="10"/>
      <c r="L40" s="10"/>
    </row>
    <row r="41" spans="1:12" x14ac:dyDescent="0.2">
      <c r="A41" s="112"/>
      <c r="B41" s="33"/>
      <c r="C41" s="33"/>
      <c r="D41" s="33"/>
      <c r="E41" s="23"/>
      <c r="F41" s="113"/>
      <c r="G41" s="113"/>
      <c r="H41" s="114"/>
      <c r="I41" s="92"/>
      <c r="J41" s="10"/>
      <c r="K41" s="10"/>
      <c r="L41" s="10"/>
    </row>
    <row r="42" spans="1:12" x14ac:dyDescent="0.2">
      <c r="A42" s="91"/>
      <c r="B42" s="30"/>
      <c r="C42" s="31"/>
      <c r="D42" s="32"/>
      <c r="E42" s="16"/>
      <c r="F42" s="31"/>
      <c r="G42" s="32"/>
      <c r="H42" s="16"/>
      <c r="I42" s="83"/>
      <c r="J42" s="10"/>
      <c r="K42" s="10"/>
      <c r="L42" s="10"/>
    </row>
    <row r="43" spans="1:12" x14ac:dyDescent="0.2">
      <c r="A43" s="93"/>
      <c r="B43" s="34"/>
      <c r="C43" s="34"/>
      <c r="D43" s="20"/>
      <c r="E43" s="20"/>
      <c r="F43" s="34"/>
      <c r="G43" s="20"/>
      <c r="H43" s="20"/>
      <c r="I43" s="94"/>
      <c r="J43" s="10"/>
      <c r="K43" s="10"/>
      <c r="L43" s="10"/>
    </row>
    <row r="44" spans="1:12" x14ac:dyDescent="0.2">
      <c r="A44" s="127" t="s">
        <v>232</v>
      </c>
      <c r="B44" s="128"/>
      <c r="C44" s="147"/>
      <c r="D44" s="148"/>
      <c r="E44" s="26"/>
      <c r="F44" s="149"/>
      <c r="G44" s="150"/>
      <c r="H44" s="150"/>
      <c r="I44" s="151"/>
      <c r="J44" s="10"/>
      <c r="K44" s="10"/>
      <c r="L44" s="10"/>
    </row>
    <row r="45" spans="1:12" x14ac:dyDescent="0.2">
      <c r="A45" s="91"/>
      <c r="B45" s="30"/>
      <c r="C45" s="152"/>
      <c r="D45" s="153"/>
      <c r="E45" s="16"/>
      <c r="F45" s="152"/>
      <c r="G45" s="154"/>
      <c r="H45" s="35"/>
      <c r="I45" s="95"/>
      <c r="J45" s="10"/>
      <c r="K45" s="10"/>
      <c r="L45" s="10"/>
    </row>
    <row r="46" spans="1:12" x14ac:dyDescent="0.2">
      <c r="A46" s="127" t="s">
        <v>233</v>
      </c>
      <c r="B46" s="128"/>
      <c r="C46" s="149" t="s">
        <v>296</v>
      </c>
      <c r="D46" s="155"/>
      <c r="E46" s="155"/>
      <c r="F46" s="155"/>
      <c r="G46" s="155"/>
      <c r="H46" s="155"/>
      <c r="I46" s="156"/>
      <c r="J46" s="10"/>
      <c r="K46" s="10"/>
      <c r="L46" s="10"/>
    </row>
    <row r="47" spans="1:12" x14ac:dyDescent="0.2">
      <c r="A47" s="82"/>
      <c r="B47" s="22"/>
      <c r="C47" s="21" t="s">
        <v>234</v>
      </c>
      <c r="D47" s="16"/>
      <c r="E47" s="16"/>
      <c r="F47" s="16"/>
      <c r="G47" s="16"/>
      <c r="H47" s="16"/>
      <c r="I47" s="83"/>
      <c r="J47" s="10"/>
      <c r="K47" s="10"/>
      <c r="L47" s="10"/>
    </row>
    <row r="48" spans="1:12" x14ac:dyDescent="0.2">
      <c r="A48" s="127" t="s">
        <v>235</v>
      </c>
      <c r="B48" s="128"/>
      <c r="C48" s="134" t="s">
        <v>297</v>
      </c>
      <c r="D48" s="130"/>
      <c r="E48" s="131"/>
      <c r="F48" s="16"/>
      <c r="G48" s="48" t="s">
        <v>236</v>
      </c>
      <c r="H48" s="134" t="s">
        <v>298</v>
      </c>
      <c r="I48" s="131"/>
      <c r="J48" s="10"/>
      <c r="K48" s="10"/>
      <c r="L48" s="10"/>
    </row>
    <row r="49" spans="1:12" x14ac:dyDescent="0.2">
      <c r="A49" s="82"/>
      <c r="B49" s="22"/>
      <c r="C49" s="21"/>
      <c r="D49" s="16"/>
      <c r="E49" s="16"/>
      <c r="F49" s="16"/>
      <c r="G49" s="16"/>
      <c r="H49" s="16"/>
      <c r="I49" s="83"/>
      <c r="J49" s="10"/>
      <c r="K49" s="10"/>
      <c r="L49" s="10"/>
    </row>
    <row r="50" spans="1:12" x14ac:dyDescent="0.2">
      <c r="A50" s="127" t="s">
        <v>222</v>
      </c>
      <c r="B50" s="128"/>
      <c r="C50" s="129" t="s">
        <v>299</v>
      </c>
      <c r="D50" s="130"/>
      <c r="E50" s="130"/>
      <c r="F50" s="130"/>
      <c r="G50" s="130"/>
      <c r="H50" s="130"/>
      <c r="I50" s="131"/>
      <c r="J50" s="10"/>
      <c r="K50" s="10"/>
      <c r="L50" s="10"/>
    </row>
    <row r="51" spans="1:12" x14ac:dyDescent="0.2">
      <c r="A51" s="82"/>
      <c r="B51" s="22"/>
      <c r="C51" s="16"/>
      <c r="D51" s="16"/>
      <c r="E51" s="16"/>
      <c r="F51" s="16"/>
      <c r="G51" s="16"/>
      <c r="H51" s="16"/>
      <c r="I51" s="83"/>
      <c r="J51" s="10"/>
      <c r="K51" s="10"/>
      <c r="L51" s="10"/>
    </row>
    <row r="52" spans="1:12" ht="15.6" customHeight="1" x14ac:dyDescent="0.2">
      <c r="A52" s="132" t="s">
        <v>237</v>
      </c>
      <c r="B52" s="133"/>
      <c r="C52" s="134" t="s">
        <v>303</v>
      </c>
      <c r="D52" s="130"/>
      <c r="E52" s="130"/>
      <c r="F52" s="130"/>
      <c r="G52" s="130"/>
      <c r="H52" s="130"/>
      <c r="I52" s="135"/>
      <c r="J52" s="10"/>
      <c r="K52" s="10"/>
      <c r="L52" s="10"/>
    </row>
    <row r="53" spans="1:12" x14ac:dyDescent="0.2">
      <c r="A53" s="96"/>
      <c r="B53" s="20"/>
      <c r="C53" s="146" t="s">
        <v>238</v>
      </c>
      <c r="D53" s="146"/>
      <c r="E53" s="146"/>
      <c r="F53" s="146"/>
      <c r="G53" s="146"/>
      <c r="H53" s="146"/>
      <c r="I53" s="97"/>
      <c r="J53" s="10"/>
      <c r="K53" s="10"/>
      <c r="L53" s="10"/>
    </row>
    <row r="54" spans="1:12" x14ac:dyDescent="0.2">
      <c r="A54" s="96"/>
      <c r="B54" s="20"/>
      <c r="C54" s="36"/>
      <c r="D54" s="36"/>
      <c r="E54" s="36"/>
      <c r="F54" s="36"/>
      <c r="G54" s="36"/>
      <c r="H54" s="36"/>
      <c r="I54" s="97"/>
      <c r="J54" s="10"/>
      <c r="K54" s="10"/>
      <c r="L54" s="10"/>
    </row>
    <row r="55" spans="1:12" x14ac:dyDescent="0.2">
      <c r="A55" s="96"/>
      <c r="B55" s="136" t="s">
        <v>239</v>
      </c>
      <c r="C55" s="137"/>
      <c r="D55" s="137"/>
      <c r="E55" s="137"/>
      <c r="F55" s="46"/>
      <c r="G55" s="46"/>
      <c r="H55" s="46"/>
      <c r="I55" s="98"/>
      <c r="J55" s="10"/>
      <c r="K55" s="10"/>
      <c r="L55" s="10"/>
    </row>
    <row r="56" spans="1:12" x14ac:dyDescent="0.2">
      <c r="A56" s="96"/>
      <c r="B56" s="138" t="s">
        <v>270</v>
      </c>
      <c r="C56" s="139"/>
      <c r="D56" s="139"/>
      <c r="E56" s="139"/>
      <c r="F56" s="139"/>
      <c r="G56" s="139"/>
      <c r="H56" s="139"/>
      <c r="I56" s="140"/>
      <c r="J56" s="10"/>
      <c r="K56" s="10"/>
      <c r="L56" s="10"/>
    </row>
    <row r="57" spans="1:12" x14ac:dyDescent="0.2">
      <c r="A57" s="96"/>
      <c r="B57" s="138" t="s">
        <v>271</v>
      </c>
      <c r="C57" s="139"/>
      <c r="D57" s="139"/>
      <c r="E57" s="139"/>
      <c r="F57" s="139"/>
      <c r="G57" s="139"/>
      <c r="H57" s="139"/>
      <c r="I57" s="98"/>
      <c r="J57" s="10"/>
      <c r="K57" s="10"/>
      <c r="L57" s="10"/>
    </row>
    <row r="58" spans="1:12" x14ac:dyDescent="0.2">
      <c r="A58" s="96"/>
      <c r="B58" s="138" t="s">
        <v>272</v>
      </c>
      <c r="C58" s="139"/>
      <c r="D58" s="139"/>
      <c r="E58" s="139"/>
      <c r="F58" s="139"/>
      <c r="G58" s="139"/>
      <c r="H58" s="139"/>
      <c r="I58" s="140"/>
      <c r="J58" s="10"/>
      <c r="K58" s="10"/>
      <c r="L58" s="10"/>
    </row>
    <row r="59" spans="1:12" x14ac:dyDescent="0.2">
      <c r="A59" s="96"/>
      <c r="B59" s="138" t="s">
        <v>273</v>
      </c>
      <c r="C59" s="139"/>
      <c r="D59" s="139"/>
      <c r="E59" s="139"/>
      <c r="F59" s="139"/>
      <c r="G59" s="139"/>
      <c r="H59" s="139"/>
      <c r="I59" s="140"/>
      <c r="J59" s="10"/>
      <c r="K59" s="10"/>
      <c r="L59" s="10"/>
    </row>
    <row r="60" spans="1:12" x14ac:dyDescent="0.2">
      <c r="A60" s="96"/>
      <c r="B60" s="99"/>
      <c r="C60" s="100"/>
      <c r="D60" s="100"/>
      <c r="E60" s="100"/>
      <c r="F60" s="100"/>
      <c r="G60" s="100"/>
      <c r="H60" s="100"/>
      <c r="I60" s="101"/>
      <c r="J60" s="10"/>
      <c r="K60" s="10"/>
      <c r="L60" s="10"/>
    </row>
    <row r="61" spans="1:12" ht="13.5" thickBot="1" x14ac:dyDescent="0.25">
      <c r="A61" s="102" t="s">
        <v>240</v>
      </c>
      <c r="B61" s="16"/>
      <c r="C61" s="16"/>
      <c r="D61" s="16"/>
      <c r="E61" s="16"/>
      <c r="F61" s="16"/>
      <c r="G61" s="37"/>
      <c r="H61" s="38"/>
      <c r="I61" s="103"/>
      <c r="J61" s="10"/>
      <c r="K61" s="10"/>
      <c r="L61" s="10"/>
    </row>
    <row r="62" spans="1:12" x14ac:dyDescent="0.2">
      <c r="A62" s="78"/>
      <c r="B62" s="16"/>
      <c r="C62" s="16"/>
      <c r="D62" s="16"/>
      <c r="E62" s="20" t="s">
        <v>241</v>
      </c>
      <c r="F62" s="33"/>
      <c r="G62" s="141" t="s">
        <v>242</v>
      </c>
      <c r="H62" s="142"/>
      <c r="I62" s="143"/>
      <c r="J62" s="10"/>
      <c r="K62" s="10"/>
      <c r="L62" s="10"/>
    </row>
    <row r="63" spans="1:12" x14ac:dyDescent="0.2">
      <c r="A63" s="104"/>
      <c r="B63" s="105"/>
      <c r="C63" s="106"/>
      <c r="D63" s="106"/>
      <c r="E63" s="106"/>
      <c r="F63" s="106"/>
      <c r="G63" s="125"/>
      <c r="H63" s="126"/>
      <c r="I63" s="107"/>
      <c r="J63" s="10"/>
      <c r="K63" s="10"/>
      <c r="L63" s="10"/>
    </row>
  </sheetData>
  <protectedRanges>
    <protectedRange sqref="E2 H2 C6:D6 C8:D8 C10:D10 C12:I12 C14:D14 F14:I14 C16:I16 C18:I18 C20:I20 C24:G24 C22:F22 C26 I26 I24 A30:I30 A32:I32 A34:D34" name="Range1"/>
  </protectedRanges>
  <mergeCells count="73">
    <mergeCell ref="A16:B16"/>
    <mergeCell ref="C16:I16"/>
    <mergeCell ref="A10:B11"/>
    <mergeCell ref="C10:D10"/>
    <mergeCell ref="A2:D2"/>
    <mergeCell ref="A4:I4"/>
    <mergeCell ref="A6:B6"/>
    <mergeCell ref="C6:D6"/>
    <mergeCell ref="A8:B8"/>
    <mergeCell ref="C8:D8"/>
    <mergeCell ref="A12:B12"/>
    <mergeCell ref="C12:I12"/>
    <mergeCell ref="A14:B14"/>
    <mergeCell ref="C14:D14"/>
    <mergeCell ref="F14:I14"/>
    <mergeCell ref="A18:B18"/>
    <mergeCell ref="C18:I18"/>
    <mergeCell ref="A20:B20"/>
    <mergeCell ref="C20:I20"/>
    <mergeCell ref="A22:B22"/>
    <mergeCell ref="D22:F22"/>
    <mergeCell ref="G22:H22"/>
    <mergeCell ref="A24:B24"/>
    <mergeCell ref="D24:G24"/>
    <mergeCell ref="A26:B26"/>
    <mergeCell ref="G26:H26"/>
    <mergeCell ref="A28:D28"/>
    <mergeCell ref="E28:G28"/>
    <mergeCell ref="H28:I28"/>
    <mergeCell ref="A30:D30"/>
    <mergeCell ref="E30:G30"/>
    <mergeCell ref="H30:I30"/>
    <mergeCell ref="D31:G31"/>
    <mergeCell ref="A32:D32"/>
    <mergeCell ref="E32:G32"/>
    <mergeCell ref="H32:I32"/>
    <mergeCell ref="H38:I38"/>
    <mergeCell ref="A40:D40"/>
    <mergeCell ref="E40:G40"/>
    <mergeCell ref="H40:I40"/>
    <mergeCell ref="A34:D34"/>
    <mergeCell ref="E34:G34"/>
    <mergeCell ref="H34:I34"/>
    <mergeCell ref="A36:D36"/>
    <mergeCell ref="E36:G36"/>
    <mergeCell ref="H36:I36"/>
    <mergeCell ref="A48:B48"/>
    <mergeCell ref="C48:E48"/>
    <mergeCell ref="H48:I48"/>
    <mergeCell ref="A1:C1"/>
    <mergeCell ref="C53:H53"/>
    <mergeCell ref="A46:B46"/>
    <mergeCell ref="A44:B44"/>
    <mergeCell ref="C44:D44"/>
    <mergeCell ref="F44:I44"/>
    <mergeCell ref="C45:D45"/>
    <mergeCell ref="F45:G45"/>
    <mergeCell ref="C46:I46"/>
    <mergeCell ref="C37:D37"/>
    <mergeCell ref="F37:G37"/>
    <mergeCell ref="A38:D38"/>
    <mergeCell ref="E38:G38"/>
    <mergeCell ref="G63:H63"/>
    <mergeCell ref="A50:B50"/>
    <mergeCell ref="C50:I50"/>
    <mergeCell ref="A52:B52"/>
    <mergeCell ref="C52:I52"/>
    <mergeCell ref="B55:E55"/>
    <mergeCell ref="B56:I56"/>
    <mergeCell ref="B57:H57"/>
    <mergeCell ref="B58:I58"/>
    <mergeCell ref="B59:I59"/>
    <mergeCell ref="G62:I62"/>
  </mergeCells>
  <phoneticPr fontId="3" type="noConversion"/>
  <conditionalFormatting sqref="H29">
    <cfRule type="cellIs" dxfId="1" priority="1" stopIfTrue="1" operator="equal">
      <formula>"DA"</formula>
    </cfRule>
  </conditionalFormatting>
  <conditionalFormatting sqref="H2">
    <cfRule type="cellIs" dxfId="0" priority="2" stopIfTrue="1" operator="lessThan">
      <formula>#REF!</formula>
    </cfRule>
  </conditionalFormatting>
  <hyperlinks>
    <hyperlink ref="C18" r:id="rId1"/>
    <hyperlink ref="C20" r:id="rId2"/>
    <hyperlink ref="C50" r:id="rId3"/>
  </hyperlinks>
  <pageMargins left="0.75" right="0.75" top="1" bottom="1" header="0.5" footer="0.5"/>
  <pageSetup paperSize="9" scale="77"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21"/>
  <sheetViews>
    <sheetView view="pageBreakPreview" zoomScaleNormal="100" workbookViewId="0">
      <selection activeCell="I25" sqref="I25"/>
    </sheetView>
  </sheetViews>
  <sheetFormatPr defaultColWidth="9.140625" defaultRowHeight="12.75" x14ac:dyDescent="0.2"/>
  <cols>
    <col min="1" max="9" width="9.140625" style="49"/>
    <col min="10" max="11" width="10.7109375" style="49" bestFit="1" customWidth="1"/>
    <col min="12" max="16384" width="9.140625" style="49"/>
  </cols>
  <sheetData>
    <row r="1" spans="1:11" ht="21.6" customHeight="1" x14ac:dyDescent="0.2">
      <c r="A1" s="197" t="s">
        <v>127</v>
      </c>
      <c r="B1" s="197"/>
      <c r="C1" s="197"/>
      <c r="D1" s="197"/>
      <c r="E1" s="197"/>
      <c r="F1" s="197"/>
      <c r="G1" s="197"/>
      <c r="H1" s="197"/>
      <c r="I1" s="197"/>
      <c r="J1" s="197"/>
      <c r="K1" s="197"/>
    </row>
    <row r="2" spans="1:11" ht="22.15" customHeight="1" x14ac:dyDescent="0.2">
      <c r="A2" s="198" t="s">
        <v>305</v>
      </c>
      <c r="B2" s="198"/>
      <c r="C2" s="198"/>
      <c r="D2" s="198"/>
      <c r="E2" s="198"/>
      <c r="F2" s="198"/>
      <c r="G2" s="198"/>
      <c r="H2" s="198"/>
      <c r="I2" s="198"/>
      <c r="J2" s="198"/>
      <c r="K2" s="198"/>
    </row>
    <row r="3" spans="1:11" ht="15.75" x14ac:dyDescent="0.2">
      <c r="A3" s="199" t="s">
        <v>301</v>
      </c>
      <c r="B3" s="200"/>
      <c r="C3" s="200"/>
      <c r="D3" s="200"/>
      <c r="E3" s="200"/>
      <c r="F3" s="200"/>
      <c r="G3" s="200"/>
      <c r="H3" s="200"/>
      <c r="I3" s="200"/>
      <c r="J3" s="200"/>
      <c r="K3" s="201"/>
    </row>
    <row r="4" spans="1:11" ht="22.5" x14ac:dyDescent="0.2">
      <c r="A4" s="202" t="s">
        <v>39</v>
      </c>
      <c r="B4" s="203"/>
      <c r="C4" s="203"/>
      <c r="D4" s="203"/>
      <c r="E4" s="203"/>
      <c r="F4" s="203"/>
      <c r="G4" s="203"/>
      <c r="H4" s="204"/>
      <c r="I4" s="54" t="s">
        <v>243</v>
      </c>
      <c r="J4" s="55" t="s">
        <v>282</v>
      </c>
      <c r="K4" s="56" t="s">
        <v>283</v>
      </c>
    </row>
    <row r="5" spans="1:11" x14ac:dyDescent="0.2">
      <c r="A5" s="187">
        <v>1</v>
      </c>
      <c r="B5" s="187"/>
      <c r="C5" s="187"/>
      <c r="D5" s="187"/>
      <c r="E5" s="187"/>
      <c r="F5" s="187"/>
      <c r="G5" s="187"/>
      <c r="H5" s="187"/>
      <c r="I5" s="53">
        <v>2</v>
      </c>
      <c r="J5" s="52">
        <v>3</v>
      </c>
      <c r="K5" s="52">
        <v>4</v>
      </c>
    </row>
    <row r="6" spans="1:11" x14ac:dyDescent="0.2">
      <c r="A6" s="188"/>
      <c r="B6" s="189"/>
      <c r="C6" s="189"/>
      <c r="D6" s="189"/>
      <c r="E6" s="189"/>
      <c r="F6" s="189"/>
      <c r="G6" s="189"/>
      <c r="H6" s="189"/>
      <c r="I6" s="189"/>
      <c r="J6" s="189"/>
      <c r="K6" s="190"/>
    </row>
    <row r="7" spans="1:11" x14ac:dyDescent="0.2">
      <c r="A7" s="191" t="s">
        <v>40</v>
      </c>
      <c r="B7" s="192"/>
      <c r="C7" s="192"/>
      <c r="D7" s="192"/>
      <c r="E7" s="192"/>
      <c r="F7" s="192"/>
      <c r="G7" s="192"/>
      <c r="H7" s="193"/>
      <c r="I7" s="3">
        <v>1</v>
      </c>
      <c r="J7" s="6"/>
      <c r="K7" s="6"/>
    </row>
    <row r="8" spans="1:11" x14ac:dyDescent="0.2">
      <c r="A8" s="194" t="s">
        <v>10</v>
      </c>
      <c r="B8" s="195"/>
      <c r="C8" s="195"/>
      <c r="D8" s="195"/>
      <c r="E8" s="195"/>
      <c r="F8" s="195"/>
      <c r="G8" s="195"/>
      <c r="H8" s="196"/>
      <c r="I8" s="1">
        <v>2</v>
      </c>
      <c r="J8" s="115">
        <f>J9+J16+J26+J35+J39</f>
        <v>738156275</v>
      </c>
      <c r="K8" s="115">
        <f>K9+K16+K26+K35+K39</f>
        <v>710671003</v>
      </c>
    </row>
    <row r="9" spans="1:11" x14ac:dyDescent="0.2">
      <c r="A9" s="205" t="s">
        <v>170</v>
      </c>
      <c r="B9" s="206"/>
      <c r="C9" s="206"/>
      <c r="D9" s="206"/>
      <c r="E9" s="206"/>
      <c r="F9" s="206"/>
      <c r="G9" s="206"/>
      <c r="H9" s="207"/>
      <c r="I9" s="1">
        <v>3</v>
      </c>
      <c r="J9" s="115">
        <f>SUM(J10:J15)</f>
        <v>8212096</v>
      </c>
      <c r="K9" s="115">
        <f>SUM(K10:K15)</f>
        <v>8499812</v>
      </c>
    </row>
    <row r="10" spans="1:11" x14ac:dyDescent="0.2">
      <c r="A10" s="205" t="s">
        <v>88</v>
      </c>
      <c r="B10" s="206"/>
      <c r="C10" s="206"/>
      <c r="D10" s="206"/>
      <c r="E10" s="206"/>
      <c r="F10" s="206"/>
      <c r="G10" s="206"/>
      <c r="H10" s="207"/>
      <c r="I10" s="1">
        <v>4</v>
      </c>
      <c r="J10" s="7"/>
      <c r="K10" s="7"/>
    </row>
    <row r="11" spans="1:11" x14ac:dyDescent="0.2">
      <c r="A11" s="205" t="s">
        <v>11</v>
      </c>
      <c r="B11" s="206"/>
      <c r="C11" s="206"/>
      <c r="D11" s="206"/>
      <c r="E11" s="206"/>
      <c r="F11" s="206"/>
      <c r="G11" s="206"/>
      <c r="H11" s="207"/>
      <c r="I11" s="1">
        <v>5</v>
      </c>
      <c r="J11" s="7">
        <v>3291706</v>
      </c>
      <c r="K11" s="7">
        <v>2603904</v>
      </c>
    </row>
    <row r="12" spans="1:11" x14ac:dyDescent="0.2">
      <c r="A12" s="205" t="s">
        <v>89</v>
      </c>
      <c r="B12" s="206"/>
      <c r="C12" s="206"/>
      <c r="D12" s="206"/>
      <c r="E12" s="206"/>
      <c r="F12" s="206"/>
      <c r="G12" s="206"/>
      <c r="H12" s="207"/>
      <c r="I12" s="1">
        <v>6</v>
      </c>
      <c r="J12" s="7"/>
      <c r="K12" s="7"/>
    </row>
    <row r="13" spans="1:11" x14ac:dyDescent="0.2">
      <c r="A13" s="205" t="s">
        <v>173</v>
      </c>
      <c r="B13" s="206"/>
      <c r="C13" s="206"/>
      <c r="D13" s="206"/>
      <c r="E13" s="206"/>
      <c r="F13" s="206"/>
      <c r="G13" s="206"/>
      <c r="H13" s="207"/>
      <c r="I13" s="1">
        <v>7</v>
      </c>
      <c r="J13" s="7"/>
      <c r="K13" s="7"/>
    </row>
    <row r="14" spans="1:11" x14ac:dyDescent="0.2">
      <c r="A14" s="205" t="s">
        <v>174</v>
      </c>
      <c r="B14" s="206"/>
      <c r="C14" s="206"/>
      <c r="D14" s="206"/>
      <c r="E14" s="206"/>
      <c r="F14" s="206"/>
      <c r="G14" s="206"/>
      <c r="H14" s="207"/>
      <c r="I14" s="1">
        <v>8</v>
      </c>
      <c r="J14" s="7">
        <v>4920390</v>
      </c>
      <c r="K14" s="7">
        <v>5895908</v>
      </c>
    </row>
    <row r="15" spans="1:11" x14ac:dyDescent="0.2">
      <c r="A15" s="205" t="s">
        <v>175</v>
      </c>
      <c r="B15" s="206"/>
      <c r="C15" s="206"/>
      <c r="D15" s="206"/>
      <c r="E15" s="206"/>
      <c r="F15" s="206"/>
      <c r="G15" s="206"/>
      <c r="H15" s="207"/>
      <c r="I15" s="1">
        <v>9</v>
      </c>
      <c r="J15" s="7"/>
      <c r="K15" s="7"/>
    </row>
    <row r="16" spans="1:11" x14ac:dyDescent="0.2">
      <c r="A16" s="205" t="s">
        <v>171</v>
      </c>
      <c r="B16" s="206"/>
      <c r="C16" s="206"/>
      <c r="D16" s="206"/>
      <c r="E16" s="206"/>
      <c r="F16" s="206"/>
      <c r="G16" s="206"/>
      <c r="H16" s="207"/>
      <c r="I16" s="1">
        <v>10</v>
      </c>
      <c r="J16" s="115">
        <f>SUM(J17:J25)</f>
        <v>703319704</v>
      </c>
      <c r="K16" s="115">
        <f>SUM(K17:K25)</f>
        <v>677864972</v>
      </c>
    </row>
    <row r="17" spans="1:11" x14ac:dyDescent="0.2">
      <c r="A17" s="205" t="s">
        <v>176</v>
      </c>
      <c r="B17" s="206"/>
      <c r="C17" s="206"/>
      <c r="D17" s="206"/>
      <c r="E17" s="206"/>
      <c r="F17" s="206"/>
      <c r="G17" s="206"/>
      <c r="H17" s="207"/>
      <c r="I17" s="1">
        <v>11</v>
      </c>
      <c r="J17" s="7">
        <v>49482151</v>
      </c>
      <c r="K17" s="7">
        <v>49482151</v>
      </c>
    </row>
    <row r="18" spans="1:11" x14ac:dyDescent="0.2">
      <c r="A18" s="205" t="s">
        <v>212</v>
      </c>
      <c r="B18" s="206"/>
      <c r="C18" s="206"/>
      <c r="D18" s="206"/>
      <c r="E18" s="206"/>
      <c r="F18" s="206"/>
      <c r="G18" s="206"/>
      <c r="H18" s="207"/>
      <c r="I18" s="1">
        <v>12</v>
      </c>
      <c r="J18" s="7">
        <v>275009650</v>
      </c>
      <c r="K18" s="7">
        <v>265973450</v>
      </c>
    </row>
    <row r="19" spans="1:11" x14ac:dyDescent="0.2">
      <c r="A19" s="205" t="s">
        <v>177</v>
      </c>
      <c r="B19" s="206"/>
      <c r="C19" s="206"/>
      <c r="D19" s="206"/>
      <c r="E19" s="206"/>
      <c r="F19" s="206"/>
      <c r="G19" s="206"/>
      <c r="H19" s="207"/>
      <c r="I19" s="1">
        <v>13</v>
      </c>
      <c r="J19" s="7">
        <v>303981972</v>
      </c>
      <c r="K19" s="7">
        <v>271991093</v>
      </c>
    </row>
    <row r="20" spans="1:11" x14ac:dyDescent="0.2">
      <c r="A20" s="205" t="s">
        <v>21</v>
      </c>
      <c r="B20" s="206"/>
      <c r="C20" s="206"/>
      <c r="D20" s="206"/>
      <c r="E20" s="206"/>
      <c r="F20" s="206"/>
      <c r="G20" s="206"/>
      <c r="H20" s="207"/>
      <c r="I20" s="1">
        <v>14</v>
      </c>
      <c r="J20" s="7">
        <v>15556412</v>
      </c>
      <c r="K20" s="7">
        <v>27912032</v>
      </c>
    </row>
    <row r="21" spans="1:11" x14ac:dyDescent="0.2">
      <c r="A21" s="205" t="s">
        <v>22</v>
      </c>
      <c r="B21" s="206"/>
      <c r="C21" s="206"/>
      <c r="D21" s="206"/>
      <c r="E21" s="206"/>
      <c r="F21" s="206"/>
      <c r="G21" s="206"/>
      <c r="H21" s="207"/>
      <c r="I21" s="1">
        <v>15</v>
      </c>
      <c r="J21" s="7"/>
      <c r="K21" s="7"/>
    </row>
    <row r="22" spans="1:11" x14ac:dyDescent="0.2">
      <c r="A22" s="205" t="s">
        <v>48</v>
      </c>
      <c r="B22" s="206"/>
      <c r="C22" s="206"/>
      <c r="D22" s="206"/>
      <c r="E22" s="206"/>
      <c r="F22" s="206"/>
      <c r="G22" s="206"/>
      <c r="H22" s="207"/>
      <c r="I22" s="1">
        <v>16</v>
      </c>
      <c r="J22" s="7">
        <v>3352925</v>
      </c>
      <c r="K22" s="7">
        <v>3641830</v>
      </c>
    </row>
    <row r="23" spans="1:11" x14ac:dyDescent="0.2">
      <c r="A23" s="205" t="s">
        <v>49</v>
      </c>
      <c r="B23" s="206"/>
      <c r="C23" s="206"/>
      <c r="D23" s="206"/>
      <c r="E23" s="206"/>
      <c r="F23" s="206"/>
      <c r="G23" s="206"/>
      <c r="H23" s="207"/>
      <c r="I23" s="1">
        <v>17</v>
      </c>
      <c r="J23" s="7">
        <v>55434274</v>
      </c>
      <c r="K23" s="7">
        <v>58362626</v>
      </c>
    </row>
    <row r="24" spans="1:11" x14ac:dyDescent="0.2">
      <c r="A24" s="205" t="s">
        <v>50</v>
      </c>
      <c r="B24" s="206"/>
      <c r="C24" s="206"/>
      <c r="D24" s="206"/>
      <c r="E24" s="206"/>
      <c r="F24" s="206"/>
      <c r="G24" s="206"/>
      <c r="H24" s="207"/>
      <c r="I24" s="1">
        <v>18</v>
      </c>
      <c r="J24" s="7">
        <v>502320</v>
      </c>
      <c r="K24" s="7">
        <v>501790</v>
      </c>
    </row>
    <row r="25" spans="1:11" x14ac:dyDescent="0.2">
      <c r="A25" s="205" t="s">
        <v>51</v>
      </c>
      <c r="B25" s="206"/>
      <c r="C25" s="206"/>
      <c r="D25" s="206"/>
      <c r="E25" s="206"/>
      <c r="F25" s="206"/>
      <c r="G25" s="206"/>
      <c r="H25" s="207"/>
      <c r="I25" s="1">
        <v>19</v>
      </c>
      <c r="J25" s="7"/>
      <c r="K25" s="7"/>
    </row>
    <row r="26" spans="1:11" x14ac:dyDescent="0.2">
      <c r="A26" s="205" t="s">
        <v>155</v>
      </c>
      <c r="B26" s="206"/>
      <c r="C26" s="206"/>
      <c r="D26" s="206"/>
      <c r="E26" s="206"/>
      <c r="F26" s="206"/>
      <c r="G26" s="206"/>
      <c r="H26" s="207"/>
      <c r="I26" s="1">
        <v>20</v>
      </c>
      <c r="J26" s="115">
        <f>SUM(J27:J34)</f>
        <v>26374307</v>
      </c>
      <c r="K26" s="115">
        <f>SUM(K27:K34)</f>
        <v>24200524</v>
      </c>
    </row>
    <row r="27" spans="1:11" x14ac:dyDescent="0.2">
      <c r="A27" s="205" t="s">
        <v>52</v>
      </c>
      <c r="B27" s="206"/>
      <c r="C27" s="206"/>
      <c r="D27" s="206"/>
      <c r="E27" s="206"/>
      <c r="F27" s="206"/>
      <c r="G27" s="206"/>
      <c r="H27" s="207"/>
      <c r="I27" s="1">
        <v>21</v>
      </c>
      <c r="J27" s="7">
        <v>26366770</v>
      </c>
      <c r="K27" s="7">
        <v>24192987</v>
      </c>
    </row>
    <row r="28" spans="1:11" x14ac:dyDescent="0.2">
      <c r="A28" s="205" t="s">
        <v>53</v>
      </c>
      <c r="B28" s="206"/>
      <c r="C28" s="206"/>
      <c r="D28" s="206"/>
      <c r="E28" s="206"/>
      <c r="F28" s="206"/>
      <c r="G28" s="206"/>
      <c r="H28" s="207"/>
      <c r="I28" s="1">
        <v>22</v>
      </c>
      <c r="J28" s="7"/>
      <c r="K28" s="7"/>
    </row>
    <row r="29" spans="1:11" x14ac:dyDescent="0.2">
      <c r="A29" s="205" t="s">
        <v>54</v>
      </c>
      <c r="B29" s="206"/>
      <c r="C29" s="206"/>
      <c r="D29" s="206"/>
      <c r="E29" s="206"/>
      <c r="F29" s="206"/>
      <c r="G29" s="206"/>
      <c r="H29" s="207"/>
      <c r="I29" s="1">
        <v>23</v>
      </c>
      <c r="J29" s="7">
        <v>7537</v>
      </c>
      <c r="K29" s="7">
        <v>7537</v>
      </c>
    </row>
    <row r="30" spans="1:11" x14ac:dyDescent="0.2">
      <c r="A30" s="205" t="s">
        <v>59</v>
      </c>
      <c r="B30" s="206"/>
      <c r="C30" s="206"/>
      <c r="D30" s="206"/>
      <c r="E30" s="206"/>
      <c r="F30" s="206"/>
      <c r="G30" s="206"/>
      <c r="H30" s="207"/>
      <c r="I30" s="1">
        <v>24</v>
      </c>
      <c r="J30" s="7"/>
      <c r="K30" s="7"/>
    </row>
    <row r="31" spans="1:11" x14ac:dyDescent="0.2">
      <c r="A31" s="205" t="s">
        <v>60</v>
      </c>
      <c r="B31" s="206"/>
      <c r="C31" s="206"/>
      <c r="D31" s="206"/>
      <c r="E31" s="206"/>
      <c r="F31" s="206"/>
      <c r="G31" s="206"/>
      <c r="H31" s="207"/>
      <c r="I31" s="1">
        <v>25</v>
      </c>
      <c r="J31" s="7"/>
      <c r="K31" s="7"/>
    </row>
    <row r="32" spans="1:11" x14ac:dyDescent="0.2">
      <c r="A32" s="205" t="s">
        <v>61</v>
      </c>
      <c r="B32" s="206"/>
      <c r="C32" s="206"/>
      <c r="D32" s="206"/>
      <c r="E32" s="206"/>
      <c r="F32" s="206"/>
      <c r="G32" s="206"/>
      <c r="H32" s="207"/>
      <c r="I32" s="1">
        <v>26</v>
      </c>
      <c r="J32" s="7"/>
      <c r="K32" s="7"/>
    </row>
    <row r="33" spans="1:11" x14ac:dyDescent="0.2">
      <c r="A33" s="205" t="s">
        <v>55</v>
      </c>
      <c r="B33" s="206"/>
      <c r="C33" s="206"/>
      <c r="D33" s="206"/>
      <c r="E33" s="206"/>
      <c r="F33" s="206"/>
      <c r="G33" s="206"/>
      <c r="H33" s="207"/>
      <c r="I33" s="1">
        <v>27</v>
      </c>
      <c r="J33" s="7"/>
      <c r="K33" s="7"/>
    </row>
    <row r="34" spans="1:11" x14ac:dyDescent="0.2">
      <c r="A34" s="205" t="s">
        <v>148</v>
      </c>
      <c r="B34" s="206"/>
      <c r="C34" s="206"/>
      <c r="D34" s="206"/>
      <c r="E34" s="206"/>
      <c r="F34" s="206"/>
      <c r="G34" s="206"/>
      <c r="H34" s="207"/>
      <c r="I34" s="1">
        <v>28</v>
      </c>
      <c r="J34" s="7"/>
      <c r="K34" s="7"/>
    </row>
    <row r="35" spans="1:11" x14ac:dyDescent="0.2">
      <c r="A35" s="205" t="s">
        <v>149</v>
      </c>
      <c r="B35" s="206"/>
      <c r="C35" s="206"/>
      <c r="D35" s="206"/>
      <c r="E35" s="206"/>
      <c r="F35" s="206"/>
      <c r="G35" s="206"/>
      <c r="H35" s="207"/>
      <c r="I35" s="1">
        <v>29</v>
      </c>
      <c r="J35" s="115">
        <f>SUM(J36:J38)</f>
        <v>250168</v>
      </c>
      <c r="K35" s="115">
        <f>SUM(K36:K38)</f>
        <v>105695</v>
      </c>
    </row>
    <row r="36" spans="1:11" x14ac:dyDescent="0.2">
      <c r="A36" s="205" t="s">
        <v>56</v>
      </c>
      <c r="B36" s="206"/>
      <c r="C36" s="206"/>
      <c r="D36" s="206"/>
      <c r="E36" s="206"/>
      <c r="F36" s="206"/>
      <c r="G36" s="206"/>
      <c r="H36" s="207"/>
      <c r="I36" s="1">
        <v>30</v>
      </c>
      <c r="J36" s="7"/>
      <c r="K36" s="7"/>
    </row>
    <row r="37" spans="1:11" x14ac:dyDescent="0.2">
      <c r="A37" s="205" t="s">
        <v>57</v>
      </c>
      <c r="B37" s="206"/>
      <c r="C37" s="206"/>
      <c r="D37" s="206"/>
      <c r="E37" s="206"/>
      <c r="F37" s="206"/>
      <c r="G37" s="206"/>
      <c r="H37" s="207"/>
      <c r="I37" s="1">
        <v>31</v>
      </c>
      <c r="J37" s="7"/>
      <c r="K37" s="7"/>
    </row>
    <row r="38" spans="1:11" x14ac:dyDescent="0.2">
      <c r="A38" s="205" t="s">
        <v>58</v>
      </c>
      <c r="B38" s="206"/>
      <c r="C38" s="206"/>
      <c r="D38" s="206"/>
      <c r="E38" s="206"/>
      <c r="F38" s="206"/>
      <c r="G38" s="206"/>
      <c r="H38" s="207"/>
      <c r="I38" s="1">
        <v>32</v>
      </c>
      <c r="J38" s="7">
        <v>250168</v>
      </c>
      <c r="K38" s="7">
        <v>105695</v>
      </c>
    </row>
    <row r="39" spans="1:11" x14ac:dyDescent="0.2">
      <c r="A39" s="205" t="s">
        <v>150</v>
      </c>
      <c r="B39" s="206"/>
      <c r="C39" s="206"/>
      <c r="D39" s="206"/>
      <c r="E39" s="206"/>
      <c r="F39" s="206"/>
      <c r="G39" s="206"/>
      <c r="H39" s="207"/>
      <c r="I39" s="1">
        <v>33</v>
      </c>
      <c r="J39" s="7"/>
      <c r="K39" s="7"/>
    </row>
    <row r="40" spans="1:11" x14ac:dyDescent="0.2">
      <c r="A40" s="194" t="s">
        <v>205</v>
      </c>
      <c r="B40" s="195"/>
      <c r="C40" s="195"/>
      <c r="D40" s="195"/>
      <c r="E40" s="195"/>
      <c r="F40" s="195"/>
      <c r="G40" s="195"/>
      <c r="H40" s="196"/>
      <c r="I40" s="1">
        <v>34</v>
      </c>
      <c r="J40" s="115">
        <f>J41+J49+J56+J64</f>
        <v>856005143</v>
      </c>
      <c r="K40" s="115">
        <f>K41+K49+K56+K64</f>
        <v>955280945</v>
      </c>
    </row>
    <row r="41" spans="1:11" x14ac:dyDescent="0.2">
      <c r="A41" s="205" t="s">
        <v>76</v>
      </c>
      <c r="B41" s="206"/>
      <c r="C41" s="206"/>
      <c r="D41" s="206"/>
      <c r="E41" s="206"/>
      <c r="F41" s="206"/>
      <c r="G41" s="206"/>
      <c r="H41" s="207"/>
      <c r="I41" s="1">
        <v>35</v>
      </c>
      <c r="J41" s="115">
        <f>SUM(J42:J48)</f>
        <v>444533679</v>
      </c>
      <c r="K41" s="115">
        <f>SUM(K42:K48)</f>
        <v>408952673</v>
      </c>
    </row>
    <row r="42" spans="1:11" x14ac:dyDescent="0.2">
      <c r="A42" s="205" t="s">
        <v>91</v>
      </c>
      <c r="B42" s="206"/>
      <c r="C42" s="206"/>
      <c r="D42" s="206"/>
      <c r="E42" s="206"/>
      <c r="F42" s="206"/>
      <c r="G42" s="206"/>
      <c r="H42" s="207"/>
      <c r="I42" s="1">
        <v>36</v>
      </c>
      <c r="J42" s="7">
        <v>204418531</v>
      </c>
      <c r="K42" s="7">
        <v>185620979</v>
      </c>
    </row>
    <row r="43" spans="1:11" x14ac:dyDescent="0.2">
      <c r="A43" s="205" t="s">
        <v>92</v>
      </c>
      <c r="B43" s="206"/>
      <c r="C43" s="206"/>
      <c r="D43" s="206"/>
      <c r="E43" s="206"/>
      <c r="F43" s="206"/>
      <c r="G43" s="206"/>
      <c r="H43" s="207"/>
      <c r="I43" s="1">
        <v>37</v>
      </c>
      <c r="J43" s="7">
        <v>42595846</v>
      </c>
      <c r="K43" s="7">
        <v>39958018</v>
      </c>
    </row>
    <row r="44" spans="1:11" x14ac:dyDescent="0.2">
      <c r="A44" s="205" t="s">
        <v>62</v>
      </c>
      <c r="B44" s="206"/>
      <c r="C44" s="206"/>
      <c r="D44" s="206"/>
      <c r="E44" s="206"/>
      <c r="F44" s="206"/>
      <c r="G44" s="206"/>
      <c r="H44" s="207"/>
      <c r="I44" s="1">
        <v>38</v>
      </c>
      <c r="J44" s="7">
        <v>194190474</v>
      </c>
      <c r="K44" s="7">
        <v>178942958</v>
      </c>
    </row>
    <row r="45" spans="1:11" x14ac:dyDescent="0.2">
      <c r="A45" s="205" t="s">
        <v>63</v>
      </c>
      <c r="B45" s="206"/>
      <c r="C45" s="206"/>
      <c r="D45" s="206"/>
      <c r="E45" s="206"/>
      <c r="F45" s="206"/>
      <c r="G45" s="206"/>
      <c r="H45" s="207"/>
      <c r="I45" s="1">
        <v>39</v>
      </c>
      <c r="J45" s="7">
        <v>1107301</v>
      </c>
      <c r="K45" s="7">
        <v>1001675</v>
      </c>
    </row>
    <row r="46" spans="1:11" x14ac:dyDescent="0.2">
      <c r="A46" s="205" t="s">
        <v>64</v>
      </c>
      <c r="B46" s="206"/>
      <c r="C46" s="206"/>
      <c r="D46" s="206"/>
      <c r="E46" s="206"/>
      <c r="F46" s="206"/>
      <c r="G46" s="206"/>
      <c r="H46" s="207"/>
      <c r="I46" s="1">
        <v>40</v>
      </c>
      <c r="J46" s="7">
        <v>2221527</v>
      </c>
      <c r="K46" s="7">
        <v>3429043</v>
      </c>
    </row>
    <row r="47" spans="1:11" x14ac:dyDescent="0.2">
      <c r="A47" s="205" t="s">
        <v>65</v>
      </c>
      <c r="B47" s="206"/>
      <c r="C47" s="206"/>
      <c r="D47" s="206"/>
      <c r="E47" s="206"/>
      <c r="F47" s="206"/>
      <c r="G47" s="206"/>
      <c r="H47" s="207"/>
      <c r="I47" s="1">
        <v>41</v>
      </c>
      <c r="J47" s="7"/>
      <c r="K47" s="7"/>
    </row>
    <row r="48" spans="1:11" x14ac:dyDescent="0.2">
      <c r="A48" s="205" t="s">
        <v>66</v>
      </c>
      <c r="B48" s="206"/>
      <c r="C48" s="206"/>
      <c r="D48" s="206"/>
      <c r="E48" s="206"/>
      <c r="F48" s="206"/>
      <c r="G48" s="206"/>
      <c r="H48" s="207"/>
      <c r="I48" s="1">
        <v>42</v>
      </c>
      <c r="J48" s="7"/>
      <c r="K48" s="7"/>
    </row>
    <row r="49" spans="1:11" x14ac:dyDescent="0.2">
      <c r="A49" s="205" t="s">
        <v>77</v>
      </c>
      <c r="B49" s="206"/>
      <c r="C49" s="206"/>
      <c r="D49" s="206"/>
      <c r="E49" s="206"/>
      <c r="F49" s="206"/>
      <c r="G49" s="206"/>
      <c r="H49" s="207"/>
      <c r="I49" s="1">
        <v>43</v>
      </c>
      <c r="J49" s="115">
        <f>SUM(J50:J55)</f>
        <v>379408393</v>
      </c>
      <c r="K49" s="115">
        <f>SUM(K50:K55)</f>
        <v>385110645</v>
      </c>
    </row>
    <row r="50" spans="1:11" x14ac:dyDescent="0.2">
      <c r="A50" s="205" t="s">
        <v>165</v>
      </c>
      <c r="B50" s="206"/>
      <c r="C50" s="206"/>
      <c r="D50" s="206"/>
      <c r="E50" s="206"/>
      <c r="F50" s="206"/>
      <c r="G50" s="206"/>
      <c r="H50" s="207"/>
      <c r="I50" s="1">
        <v>44</v>
      </c>
      <c r="J50" s="7">
        <v>15770480</v>
      </c>
      <c r="K50" s="7">
        <v>4272430</v>
      </c>
    </row>
    <row r="51" spans="1:11" x14ac:dyDescent="0.2">
      <c r="A51" s="205" t="s">
        <v>166</v>
      </c>
      <c r="B51" s="206"/>
      <c r="C51" s="206"/>
      <c r="D51" s="206"/>
      <c r="E51" s="206"/>
      <c r="F51" s="206"/>
      <c r="G51" s="206"/>
      <c r="H51" s="207"/>
      <c r="I51" s="1">
        <v>45</v>
      </c>
      <c r="J51" s="7">
        <v>169026869</v>
      </c>
      <c r="K51" s="7">
        <v>122569028</v>
      </c>
    </row>
    <row r="52" spans="1:11" x14ac:dyDescent="0.2">
      <c r="A52" s="205" t="s">
        <v>167</v>
      </c>
      <c r="B52" s="206"/>
      <c r="C52" s="206"/>
      <c r="D52" s="206"/>
      <c r="E52" s="206"/>
      <c r="F52" s="206"/>
      <c r="G52" s="206"/>
      <c r="H52" s="207"/>
      <c r="I52" s="1">
        <v>46</v>
      </c>
      <c r="J52" s="7"/>
      <c r="K52" s="7"/>
    </row>
    <row r="53" spans="1:11" x14ac:dyDescent="0.2">
      <c r="A53" s="205" t="s">
        <v>168</v>
      </c>
      <c r="B53" s="206"/>
      <c r="C53" s="206"/>
      <c r="D53" s="206"/>
      <c r="E53" s="206"/>
      <c r="F53" s="206"/>
      <c r="G53" s="206"/>
      <c r="H53" s="207"/>
      <c r="I53" s="1">
        <v>47</v>
      </c>
      <c r="J53" s="7">
        <v>33257</v>
      </c>
      <c r="K53" s="7">
        <v>20214</v>
      </c>
    </row>
    <row r="54" spans="1:11" x14ac:dyDescent="0.2">
      <c r="A54" s="205" t="s">
        <v>7</v>
      </c>
      <c r="B54" s="206"/>
      <c r="C54" s="206"/>
      <c r="D54" s="206"/>
      <c r="E54" s="206"/>
      <c r="F54" s="206"/>
      <c r="G54" s="206"/>
      <c r="H54" s="207"/>
      <c r="I54" s="1">
        <v>48</v>
      </c>
      <c r="J54" s="7">
        <v>68595613</v>
      </c>
      <c r="K54" s="7">
        <v>49309287</v>
      </c>
    </row>
    <row r="55" spans="1:11" x14ac:dyDescent="0.2">
      <c r="A55" s="205" t="s">
        <v>8</v>
      </c>
      <c r="B55" s="206"/>
      <c r="C55" s="206"/>
      <c r="D55" s="206"/>
      <c r="E55" s="206"/>
      <c r="F55" s="206"/>
      <c r="G55" s="206"/>
      <c r="H55" s="207"/>
      <c r="I55" s="1">
        <v>49</v>
      </c>
      <c r="J55" s="7">
        <v>125982174</v>
      </c>
      <c r="K55" s="7">
        <v>208939686</v>
      </c>
    </row>
    <row r="56" spans="1:11" x14ac:dyDescent="0.2">
      <c r="A56" s="205" t="s">
        <v>78</v>
      </c>
      <c r="B56" s="206"/>
      <c r="C56" s="206"/>
      <c r="D56" s="206"/>
      <c r="E56" s="206"/>
      <c r="F56" s="206"/>
      <c r="G56" s="206"/>
      <c r="H56" s="207"/>
      <c r="I56" s="1">
        <v>50</v>
      </c>
      <c r="J56" s="115">
        <f>SUM(J57:J63)</f>
        <v>17260794</v>
      </c>
      <c r="K56" s="115">
        <f>SUM(K57:K63)</f>
        <v>55046873</v>
      </c>
    </row>
    <row r="57" spans="1:11" x14ac:dyDescent="0.2">
      <c r="A57" s="205" t="s">
        <v>52</v>
      </c>
      <c r="B57" s="206"/>
      <c r="C57" s="206"/>
      <c r="D57" s="206"/>
      <c r="E57" s="206"/>
      <c r="F57" s="206"/>
      <c r="G57" s="206"/>
      <c r="H57" s="207"/>
      <c r="I57" s="1">
        <v>51</v>
      </c>
      <c r="J57" s="7"/>
      <c r="K57" s="7"/>
    </row>
    <row r="58" spans="1:11" x14ac:dyDescent="0.2">
      <c r="A58" s="205" t="s">
        <v>53</v>
      </c>
      <c r="B58" s="206"/>
      <c r="C58" s="206"/>
      <c r="D58" s="206"/>
      <c r="E58" s="206"/>
      <c r="F58" s="206"/>
      <c r="G58" s="206"/>
      <c r="H58" s="207"/>
      <c r="I58" s="1">
        <v>52</v>
      </c>
      <c r="J58" s="7"/>
      <c r="K58" s="7"/>
    </row>
    <row r="59" spans="1:11" x14ac:dyDescent="0.2">
      <c r="A59" s="205" t="s">
        <v>207</v>
      </c>
      <c r="B59" s="206"/>
      <c r="C59" s="206"/>
      <c r="D59" s="206"/>
      <c r="E59" s="206"/>
      <c r="F59" s="206"/>
      <c r="G59" s="206"/>
      <c r="H59" s="207"/>
      <c r="I59" s="1">
        <v>53</v>
      </c>
      <c r="J59" s="7">
        <v>12838576</v>
      </c>
      <c r="K59" s="7">
        <v>19143895</v>
      </c>
    </row>
    <row r="60" spans="1:11" x14ac:dyDescent="0.2">
      <c r="A60" s="205" t="s">
        <v>59</v>
      </c>
      <c r="B60" s="206"/>
      <c r="C60" s="206"/>
      <c r="D60" s="206"/>
      <c r="E60" s="206"/>
      <c r="F60" s="206"/>
      <c r="G60" s="206"/>
      <c r="H60" s="207"/>
      <c r="I60" s="1">
        <v>54</v>
      </c>
      <c r="J60" s="7"/>
      <c r="K60" s="7"/>
    </row>
    <row r="61" spans="1:11" x14ac:dyDescent="0.2">
      <c r="A61" s="205" t="s">
        <v>60</v>
      </c>
      <c r="B61" s="206"/>
      <c r="C61" s="206"/>
      <c r="D61" s="206"/>
      <c r="E61" s="206"/>
      <c r="F61" s="206"/>
      <c r="G61" s="206"/>
      <c r="H61" s="207"/>
      <c r="I61" s="1">
        <v>55</v>
      </c>
      <c r="J61" s="7">
        <v>4422218</v>
      </c>
      <c r="K61" s="7">
        <v>35902978</v>
      </c>
    </row>
    <row r="62" spans="1:11" x14ac:dyDescent="0.2">
      <c r="A62" s="205" t="s">
        <v>61</v>
      </c>
      <c r="B62" s="206"/>
      <c r="C62" s="206"/>
      <c r="D62" s="206"/>
      <c r="E62" s="206"/>
      <c r="F62" s="206"/>
      <c r="G62" s="206"/>
      <c r="H62" s="207"/>
      <c r="I62" s="1">
        <v>56</v>
      </c>
      <c r="J62" s="7"/>
      <c r="K62" s="7"/>
    </row>
    <row r="63" spans="1:11" x14ac:dyDescent="0.2">
      <c r="A63" s="205" t="s">
        <v>31</v>
      </c>
      <c r="B63" s="206"/>
      <c r="C63" s="206"/>
      <c r="D63" s="206"/>
      <c r="E63" s="206"/>
      <c r="F63" s="206"/>
      <c r="G63" s="206"/>
      <c r="H63" s="207"/>
      <c r="I63" s="1">
        <v>57</v>
      </c>
      <c r="J63" s="7"/>
      <c r="K63" s="7"/>
    </row>
    <row r="64" spans="1:11" x14ac:dyDescent="0.2">
      <c r="A64" s="205" t="s">
        <v>172</v>
      </c>
      <c r="B64" s="206"/>
      <c r="C64" s="206"/>
      <c r="D64" s="206"/>
      <c r="E64" s="206"/>
      <c r="F64" s="206"/>
      <c r="G64" s="206"/>
      <c r="H64" s="207"/>
      <c r="I64" s="1">
        <v>58</v>
      </c>
      <c r="J64" s="7">
        <v>14802277</v>
      </c>
      <c r="K64" s="7">
        <v>106170754</v>
      </c>
    </row>
    <row r="65" spans="1:11" x14ac:dyDescent="0.2">
      <c r="A65" s="194" t="s">
        <v>36</v>
      </c>
      <c r="B65" s="195"/>
      <c r="C65" s="195"/>
      <c r="D65" s="195"/>
      <c r="E65" s="195"/>
      <c r="F65" s="195"/>
      <c r="G65" s="195"/>
      <c r="H65" s="196"/>
      <c r="I65" s="1">
        <v>59</v>
      </c>
      <c r="J65" s="117">
        <v>12235439</v>
      </c>
      <c r="K65" s="117">
        <v>1390799</v>
      </c>
    </row>
    <row r="66" spans="1:11" x14ac:dyDescent="0.2">
      <c r="A66" s="194" t="s">
        <v>206</v>
      </c>
      <c r="B66" s="195"/>
      <c r="C66" s="195"/>
      <c r="D66" s="195"/>
      <c r="E66" s="195"/>
      <c r="F66" s="195"/>
      <c r="G66" s="195"/>
      <c r="H66" s="196"/>
      <c r="I66" s="1">
        <v>60</v>
      </c>
      <c r="J66" s="115">
        <f>J7+J8+J40+J65</f>
        <v>1606396857</v>
      </c>
      <c r="K66" s="115">
        <f>K7+K8+K40+K65</f>
        <v>1667342747</v>
      </c>
    </row>
    <row r="67" spans="1:11" x14ac:dyDescent="0.2">
      <c r="A67" s="208" t="s">
        <v>67</v>
      </c>
      <c r="B67" s="209"/>
      <c r="C67" s="209"/>
      <c r="D67" s="209"/>
      <c r="E67" s="209"/>
      <c r="F67" s="209"/>
      <c r="G67" s="209"/>
      <c r="H67" s="210"/>
      <c r="I67" s="4">
        <v>61</v>
      </c>
      <c r="J67" s="8">
        <v>513934610</v>
      </c>
      <c r="K67" s="8">
        <v>719660135</v>
      </c>
    </row>
    <row r="68" spans="1:11" x14ac:dyDescent="0.2">
      <c r="A68" s="211" t="s">
        <v>38</v>
      </c>
      <c r="B68" s="212"/>
      <c r="C68" s="212"/>
      <c r="D68" s="212"/>
      <c r="E68" s="212"/>
      <c r="F68" s="212"/>
      <c r="G68" s="212"/>
      <c r="H68" s="212"/>
      <c r="I68" s="212"/>
      <c r="J68" s="212"/>
      <c r="K68" s="213"/>
    </row>
    <row r="69" spans="1:11" x14ac:dyDescent="0.2">
      <c r="A69" s="191" t="s">
        <v>156</v>
      </c>
      <c r="B69" s="192"/>
      <c r="C69" s="192"/>
      <c r="D69" s="192"/>
      <c r="E69" s="192"/>
      <c r="F69" s="192"/>
      <c r="G69" s="192"/>
      <c r="H69" s="193"/>
      <c r="I69" s="3">
        <v>62</v>
      </c>
      <c r="J69" s="116">
        <f>J70+J71+J72+J78+J79+J82+J85</f>
        <v>434780415</v>
      </c>
      <c r="K69" s="116">
        <f>K70+K71+K72+K78+K79+K82+K85</f>
        <v>208979780</v>
      </c>
    </row>
    <row r="70" spans="1:11" x14ac:dyDescent="0.2">
      <c r="A70" s="205" t="s">
        <v>115</v>
      </c>
      <c r="B70" s="206"/>
      <c r="C70" s="206"/>
      <c r="D70" s="206"/>
      <c r="E70" s="206"/>
      <c r="F70" s="206"/>
      <c r="G70" s="206"/>
      <c r="H70" s="207"/>
      <c r="I70" s="1">
        <v>63</v>
      </c>
      <c r="J70" s="7">
        <v>754195990</v>
      </c>
      <c r="K70" s="7">
        <v>133093410</v>
      </c>
    </row>
    <row r="71" spans="1:11" x14ac:dyDescent="0.2">
      <c r="A71" s="205" t="s">
        <v>116</v>
      </c>
      <c r="B71" s="206"/>
      <c r="C71" s="206"/>
      <c r="D71" s="206"/>
      <c r="E71" s="206"/>
      <c r="F71" s="206"/>
      <c r="G71" s="206"/>
      <c r="H71" s="207"/>
      <c r="I71" s="1">
        <v>64</v>
      </c>
      <c r="J71" s="7"/>
      <c r="K71" s="7">
        <v>301687004</v>
      </c>
    </row>
    <row r="72" spans="1:11" x14ac:dyDescent="0.2">
      <c r="A72" s="205" t="s">
        <v>117</v>
      </c>
      <c r="B72" s="206"/>
      <c r="C72" s="206"/>
      <c r="D72" s="206"/>
      <c r="E72" s="206"/>
      <c r="F72" s="206"/>
      <c r="G72" s="206"/>
      <c r="H72" s="207"/>
      <c r="I72" s="1">
        <v>65</v>
      </c>
      <c r="J72" s="115">
        <f>J73+J74-J75+J76+J77</f>
        <v>7967248</v>
      </c>
      <c r="K72" s="115">
        <f>K73+K74-K75+K76+K77</f>
        <v>0</v>
      </c>
    </row>
    <row r="73" spans="1:11" x14ac:dyDescent="0.2">
      <c r="A73" s="205" t="s">
        <v>118</v>
      </c>
      <c r="B73" s="206"/>
      <c r="C73" s="206"/>
      <c r="D73" s="206"/>
      <c r="E73" s="206"/>
      <c r="F73" s="206"/>
      <c r="G73" s="206"/>
      <c r="H73" s="207"/>
      <c r="I73" s="1">
        <v>66</v>
      </c>
      <c r="J73" s="7"/>
      <c r="K73" s="7"/>
    </row>
    <row r="74" spans="1:11" x14ac:dyDescent="0.2">
      <c r="A74" s="205" t="s">
        <v>119</v>
      </c>
      <c r="B74" s="206"/>
      <c r="C74" s="206"/>
      <c r="D74" s="206"/>
      <c r="E74" s="206"/>
      <c r="F74" s="206"/>
      <c r="G74" s="206"/>
      <c r="H74" s="207"/>
      <c r="I74" s="1">
        <v>67</v>
      </c>
      <c r="J74" s="7"/>
      <c r="K74" s="7"/>
    </row>
    <row r="75" spans="1:11" x14ac:dyDescent="0.2">
      <c r="A75" s="205" t="s">
        <v>107</v>
      </c>
      <c r="B75" s="206"/>
      <c r="C75" s="206"/>
      <c r="D75" s="206"/>
      <c r="E75" s="206"/>
      <c r="F75" s="206"/>
      <c r="G75" s="206"/>
      <c r="H75" s="207"/>
      <c r="I75" s="1">
        <v>68</v>
      </c>
      <c r="J75" s="7"/>
      <c r="K75" s="7"/>
    </row>
    <row r="76" spans="1:11" x14ac:dyDescent="0.2">
      <c r="A76" s="205" t="s">
        <v>108</v>
      </c>
      <c r="B76" s="206"/>
      <c r="C76" s="206"/>
      <c r="D76" s="206"/>
      <c r="E76" s="206"/>
      <c r="F76" s="206"/>
      <c r="G76" s="206"/>
      <c r="H76" s="207"/>
      <c r="I76" s="1">
        <v>69</v>
      </c>
      <c r="J76" s="7"/>
      <c r="K76" s="7"/>
    </row>
    <row r="77" spans="1:11" x14ac:dyDescent="0.2">
      <c r="A77" s="205" t="s">
        <v>109</v>
      </c>
      <c r="B77" s="206"/>
      <c r="C77" s="206"/>
      <c r="D77" s="206"/>
      <c r="E77" s="206"/>
      <c r="F77" s="206"/>
      <c r="G77" s="206"/>
      <c r="H77" s="207"/>
      <c r="I77" s="1">
        <v>70</v>
      </c>
      <c r="J77" s="7">
        <v>7967248</v>
      </c>
      <c r="K77" s="7"/>
    </row>
    <row r="78" spans="1:11" x14ac:dyDescent="0.2">
      <c r="A78" s="205" t="s">
        <v>110</v>
      </c>
      <c r="B78" s="206"/>
      <c r="C78" s="206"/>
      <c r="D78" s="206"/>
      <c r="E78" s="206"/>
      <c r="F78" s="206"/>
      <c r="G78" s="206"/>
      <c r="H78" s="207"/>
      <c r="I78" s="1">
        <v>71</v>
      </c>
      <c r="J78" s="7"/>
      <c r="K78" s="7"/>
    </row>
    <row r="79" spans="1:11" x14ac:dyDescent="0.2">
      <c r="A79" s="205" t="s">
        <v>203</v>
      </c>
      <c r="B79" s="206"/>
      <c r="C79" s="206"/>
      <c r="D79" s="206"/>
      <c r="E79" s="206"/>
      <c r="F79" s="206"/>
      <c r="G79" s="206"/>
      <c r="H79" s="207"/>
      <c r="I79" s="1">
        <v>72</v>
      </c>
      <c r="J79" s="115">
        <f>J80-J81</f>
        <v>-327382823</v>
      </c>
      <c r="K79" s="115">
        <f>K80-K81</f>
        <v>0</v>
      </c>
    </row>
    <row r="80" spans="1:11" x14ac:dyDescent="0.2">
      <c r="A80" s="214" t="s">
        <v>139</v>
      </c>
      <c r="B80" s="215"/>
      <c r="C80" s="215"/>
      <c r="D80" s="215"/>
      <c r="E80" s="215"/>
      <c r="F80" s="215"/>
      <c r="G80" s="215"/>
      <c r="H80" s="216"/>
      <c r="I80" s="1">
        <v>73</v>
      </c>
      <c r="J80" s="7"/>
      <c r="K80" s="7"/>
    </row>
    <row r="81" spans="1:11" x14ac:dyDescent="0.2">
      <c r="A81" s="214" t="s">
        <v>140</v>
      </c>
      <c r="B81" s="215"/>
      <c r="C81" s="215"/>
      <c r="D81" s="215"/>
      <c r="E81" s="215"/>
      <c r="F81" s="215"/>
      <c r="G81" s="215"/>
      <c r="H81" s="216"/>
      <c r="I81" s="1">
        <v>74</v>
      </c>
      <c r="J81" s="7">
        <v>327382823</v>
      </c>
      <c r="K81" s="7"/>
    </row>
    <row r="82" spans="1:11" x14ac:dyDescent="0.2">
      <c r="A82" s="205" t="s">
        <v>204</v>
      </c>
      <c r="B82" s="206"/>
      <c r="C82" s="206"/>
      <c r="D82" s="206"/>
      <c r="E82" s="206"/>
      <c r="F82" s="206"/>
      <c r="G82" s="206"/>
      <c r="H82" s="207"/>
      <c r="I82" s="1">
        <v>75</v>
      </c>
      <c r="J82" s="115">
        <f>J83-J84</f>
        <v>0</v>
      </c>
      <c r="K82" s="115">
        <f>K83-K84</f>
        <v>-225800634</v>
      </c>
    </row>
    <row r="83" spans="1:11" x14ac:dyDescent="0.2">
      <c r="A83" s="214" t="s">
        <v>141</v>
      </c>
      <c r="B83" s="215"/>
      <c r="C83" s="215"/>
      <c r="D83" s="215"/>
      <c r="E83" s="215"/>
      <c r="F83" s="215"/>
      <c r="G83" s="215"/>
      <c r="H83" s="216"/>
      <c r="I83" s="1">
        <v>76</v>
      </c>
      <c r="J83" s="7"/>
      <c r="K83" s="7"/>
    </row>
    <row r="84" spans="1:11" x14ac:dyDescent="0.2">
      <c r="A84" s="214" t="s">
        <v>142</v>
      </c>
      <c r="B84" s="215"/>
      <c r="C84" s="215"/>
      <c r="D84" s="215"/>
      <c r="E84" s="215"/>
      <c r="F84" s="215"/>
      <c r="G84" s="215"/>
      <c r="H84" s="216"/>
      <c r="I84" s="1">
        <v>77</v>
      </c>
      <c r="J84" s="7"/>
      <c r="K84" s="7">
        <v>225800634</v>
      </c>
    </row>
    <row r="85" spans="1:11" x14ac:dyDescent="0.2">
      <c r="A85" s="205" t="s">
        <v>143</v>
      </c>
      <c r="B85" s="206"/>
      <c r="C85" s="206"/>
      <c r="D85" s="206"/>
      <c r="E85" s="206"/>
      <c r="F85" s="206"/>
      <c r="G85" s="206"/>
      <c r="H85" s="207"/>
      <c r="I85" s="1">
        <v>78</v>
      </c>
      <c r="J85" s="7"/>
      <c r="K85" s="7"/>
    </row>
    <row r="86" spans="1:11" x14ac:dyDescent="0.2">
      <c r="A86" s="194" t="s">
        <v>13</v>
      </c>
      <c r="B86" s="195"/>
      <c r="C86" s="195"/>
      <c r="D86" s="195"/>
      <c r="E86" s="195"/>
      <c r="F86" s="195"/>
      <c r="G86" s="195"/>
      <c r="H86" s="196"/>
      <c r="I86" s="1">
        <v>79</v>
      </c>
      <c r="J86" s="115">
        <f>SUM(J87:J89)</f>
        <v>13265513</v>
      </c>
      <c r="K86" s="115">
        <f>SUM(K87:K89)</f>
        <v>12742513</v>
      </c>
    </row>
    <row r="87" spans="1:11" x14ac:dyDescent="0.2">
      <c r="A87" s="205" t="s">
        <v>103</v>
      </c>
      <c r="B87" s="206"/>
      <c r="C87" s="206"/>
      <c r="D87" s="206"/>
      <c r="E87" s="206"/>
      <c r="F87" s="206"/>
      <c r="G87" s="206"/>
      <c r="H87" s="207"/>
      <c r="I87" s="1">
        <v>80</v>
      </c>
      <c r="J87" s="7">
        <v>11854385</v>
      </c>
      <c r="K87" s="7">
        <v>11846385</v>
      </c>
    </row>
    <row r="88" spans="1:11" x14ac:dyDescent="0.2">
      <c r="A88" s="205" t="s">
        <v>104</v>
      </c>
      <c r="B88" s="206"/>
      <c r="C88" s="206"/>
      <c r="D88" s="206"/>
      <c r="E88" s="206"/>
      <c r="F88" s="206"/>
      <c r="G88" s="206"/>
      <c r="H88" s="207"/>
      <c r="I88" s="1">
        <v>81</v>
      </c>
      <c r="J88" s="7"/>
      <c r="K88" s="7"/>
    </row>
    <row r="89" spans="1:11" x14ac:dyDescent="0.2">
      <c r="A89" s="205" t="s">
        <v>105</v>
      </c>
      <c r="B89" s="206"/>
      <c r="C89" s="206"/>
      <c r="D89" s="206"/>
      <c r="E89" s="206"/>
      <c r="F89" s="206"/>
      <c r="G89" s="206"/>
      <c r="H89" s="207"/>
      <c r="I89" s="1">
        <v>82</v>
      </c>
      <c r="J89" s="7">
        <v>1411128</v>
      </c>
      <c r="K89" s="7">
        <v>896128</v>
      </c>
    </row>
    <row r="90" spans="1:11" x14ac:dyDescent="0.2">
      <c r="A90" s="194" t="s">
        <v>14</v>
      </c>
      <c r="B90" s="195"/>
      <c r="C90" s="195"/>
      <c r="D90" s="195"/>
      <c r="E90" s="195"/>
      <c r="F90" s="195"/>
      <c r="G90" s="195"/>
      <c r="H90" s="196"/>
      <c r="I90" s="1">
        <v>83</v>
      </c>
      <c r="J90" s="115">
        <f>SUM(J91:J99)</f>
        <v>61944444</v>
      </c>
      <c r="K90" s="115">
        <f>SUM(K91:K99)</f>
        <v>61944444</v>
      </c>
    </row>
    <row r="91" spans="1:11" x14ac:dyDescent="0.2">
      <c r="A91" s="205" t="s">
        <v>106</v>
      </c>
      <c r="B91" s="206"/>
      <c r="C91" s="206"/>
      <c r="D91" s="206"/>
      <c r="E91" s="206"/>
      <c r="F91" s="206"/>
      <c r="G91" s="206"/>
      <c r="H91" s="207"/>
      <c r="I91" s="1">
        <v>84</v>
      </c>
      <c r="J91" s="7"/>
      <c r="K91" s="7"/>
    </row>
    <row r="92" spans="1:11" x14ac:dyDescent="0.2">
      <c r="A92" s="205" t="s">
        <v>208</v>
      </c>
      <c r="B92" s="206"/>
      <c r="C92" s="206"/>
      <c r="D92" s="206"/>
      <c r="E92" s="206"/>
      <c r="F92" s="206"/>
      <c r="G92" s="206"/>
      <c r="H92" s="207"/>
      <c r="I92" s="1">
        <v>85</v>
      </c>
      <c r="J92" s="7">
        <v>61944444</v>
      </c>
      <c r="K92" s="7">
        <v>61944444</v>
      </c>
    </row>
    <row r="93" spans="1:11" x14ac:dyDescent="0.2">
      <c r="A93" s="205" t="s">
        <v>0</v>
      </c>
      <c r="B93" s="206"/>
      <c r="C93" s="206"/>
      <c r="D93" s="206"/>
      <c r="E93" s="206"/>
      <c r="F93" s="206"/>
      <c r="G93" s="206"/>
      <c r="H93" s="207"/>
      <c r="I93" s="1">
        <v>86</v>
      </c>
      <c r="J93" s="7"/>
      <c r="K93" s="7"/>
    </row>
    <row r="94" spans="1:11" x14ac:dyDescent="0.2">
      <c r="A94" s="205" t="s">
        <v>209</v>
      </c>
      <c r="B94" s="206"/>
      <c r="C94" s="206"/>
      <c r="D94" s="206"/>
      <c r="E94" s="206"/>
      <c r="F94" s="206"/>
      <c r="G94" s="206"/>
      <c r="H94" s="207"/>
      <c r="I94" s="1">
        <v>87</v>
      </c>
      <c r="J94" s="7"/>
      <c r="K94" s="7"/>
    </row>
    <row r="95" spans="1:11" x14ac:dyDescent="0.2">
      <c r="A95" s="205" t="s">
        <v>210</v>
      </c>
      <c r="B95" s="206"/>
      <c r="C95" s="206"/>
      <c r="D95" s="206"/>
      <c r="E95" s="206"/>
      <c r="F95" s="206"/>
      <c r="G95" s="206"/>
      <c r="H95" s="207"/>
      <c r="I95" s="1">
        <v>88</v>
      </c>
      <c r="J95" s="7"/>
      <c r="K95" s="7"/>
    </row>
    <row r="96" spans="1:11" x14ac:dyDescent="0.2">
      <c r="A96" s="205" t="s">
        <v>211</v>
      </c>
      <c r="B96" s="206"/>
      <c r="C96" s="206"/>
      <c r="D96" s="206"/>
      <c r="E96" s="206"/>
      <c r="F96" s="206"/>
      <c r="G96" s="206"/>
      <c r="H96" s="207"/>
      <c r="I96" s="1">
        <v>89</v>
      </c>
      <c r="J96" s="7"/>
      <c r="K96" s="7"/>
    </row>
    <row r="97" spans="1:11" x14ac:dyDescent="0.2">
      <c r="A97" s="205" t="s">
        <v>70</v>
      </c>
      <c r="B97" s="206"/>
      <c r="C97" s="206"/>
      <c r="D97" s="206"/>
      <c r="E97" s="206"/>
      <c r="F97" s="206"/>
      <c r="G97" s="206"/>
      <c r="H97" s="207"/>
      <c r="I97" s="1">
        <v>90</v>
      </c>
      <c r="J97" s="7"/>
      <c r="K97" s="7"/>
    </row>
    <row r="98" spans="1:11" x14ac:dyDescent="0.2">
      <c r="A98" s="205" t="s">
        <v>68</v>
      </c>
      <c r="B98" s="206"/>
      <c r="C98" s="206"/>
      <c r="D98" s="206"/>
      <c r="E98" s="206"/>
      <c r="F98" s="206"/>
      <c r="G98" s="206"/>
      <c r="H98" s="207"/>
      <c r="I98" s="1">
        <v>91</v>
      </c>
      <c r="J98" s="7"/>
      <c r="K98" s="7"/>
    </row>
    <row r="99" spans="1:11" x14ac:dyDescent="0.2">
      <c r="A99" s="205" t="s">
        <v>69</v>
      </c>
      <c r="B99" s="206"/>
      <c r="C99" s="206"/>
      <c r="D99" s="206"/>
      <c r="E99" s="206"/>
      <c r="F99" s="206"/>
      <c r="G99" s="206"/>
      <c r="H99" s="207"/>
      <c r="I99" s="1">
        <v>92</v>
      </c>
      <c r="J99" s="7"/>
      <c r="K99" s="7"/>
    </row>
    <row r="100" spans="1:11" x14ac:dyDescent="0.2">
      <c r="A100" s="194" t="s">
        <v>15</v>
      </c>
      <c r="B100" s="195"/>
      <c r="C100" s="195"/>
      <c r="D100" s="195"/>
      <c r="E100" s="195"/>
      <c r="F100" s="195"/>
      <c r="G100" s="195"/>
      <c r="H100" s="196"/>
      <c r="I100" s="1">
        <v>93</v>
      </c>
      <c r="J100" s="115">
        <f>SUM(J101:J112)</f>
        <v>1077916064</v>
      </c>
      <c r="K100" s="115">
        <f>SUM(K101:K112)</f>
        <v>1273863579</v>
      </c>
    </row>
    <row r="101" spans="1:11" x14ac:dyDescent="0.2">
      <c r="A101" s="205" t="s">
        <v>106</v>
      </c>
      <c r="B101" s="206"/>
      <c r="C101" s="206"/>
      <c r="D101" s="206"/>
      <c r="E101" s="206"/>
      <c r="F101" s="206"/>
      <c r="G101" s="206"/>
      <c r="H101" s="207"/>
      <c r="I101" s="1">
        <v>94</v>
      </c>
      <c r="J101" s="7">
        <v>6858939</v>
      </c>
      <c r="K101" s="7">
        <v>6512054</v>
      </c>
    </row>
    <row r="102" spans="1:11" x14ac:dyDescent="0.2">
      <c r="A102" s="205" t="s">
        <v>208</v>
      </c>
      <c r="B102" s="206"/>
      <c r="C102" s="206"/>
      <c r="D102" s="206"/>
      <c r="E102" s="206"/>
      <c r="F102" s="206"/>
      <c r="G102" s="206"/>
      <c r="H102" s="207"/>
      <c r="I102" s="1">
        <v>95</v>
      </c>
      <c r="J102" s="7">
        <v>64427181</v>
      </c>
      <c r="K102" s="7">
        <v>14000000</v>
      </c>
    </row>
    <row r="103" spans="1:11" x14ac:dyDescent="0.2">
      <c r="A103" s="205" t="s">
        <v>0</v>
      </c>
      <c r="B103" s="206"/>
      <c r="C103" s="206"/>
      <c r="D103" s="206"/>
      <c r="E103" s="206"/>
      <c r="F103" s="206"/>
      <c r="G103" s="206"/>
      <c r="H103" s="207"/>
      <c r="I103" s="1">
        <v>96</v>
      </c>
      <c r="J103" s="7">
        <v>362388889</v>
      </c>
      <c r="K103" s="7">
        <v>325414294</v>
      </c>
    </row>
    <row r="104" spans="1:11" x14ac:dyDescent="0.2">
      <c r="A104" s="205" t="s">
        <v>209</v>
      </c>
      <c r="B104" s="206"/>
      <c r="C104" s="206"/>
      <c r="D104" s="206"/>
      <c r="E104" s="206"/>
      <c r="F104" s="206"/>
      <c r="G104" s="206"/>
      <c r="H104" s="207"/>
      <c r="I104" s="1">
        <v>97</v>
      </c>
      <c r="J104" s="7">
        <v>108333045</v>
      </c>
      <c r="K104" s="7">
        <v>54525837</v>
      </c>
    </row>
    <row r="105" spans="1:11" x14ac:dyDescent="0.2">
      <c r="A105" s="205" t="s">
        <v>210</v>
      </c>
      <c r="B105" s="206"/>
      <c r="C105" s="206"/>
      <c r="D105" s="206"/>
      <c r="E105" s="206"/>
      <c r="F105" s="206"/>
      <c r="G105" s="206"/>
      <c r="H105" s="207"/>
      <c r="I105" s="1">
        <v>98</v>
      </c>
      <c r="J105" s="7">
        <v>283369197</v>
      </c>
      <c r="K105" s="7">
        <v>592496382</v>
      </c>
    </row>
    <row r="106" spans="1:11" x14ac:dyDescent="0.2">
      <c r="A106" s="205" t="s">
        <v>211</v>
      </c>
      <c r="B106" s="206"/>
      <c r="C106" s="206"/>
      <c r="D106" s="206"/>
      <c r="E106" s="206"/>
      <c r="F106" s="206"/>
      <c r="G106" s="206"/>
      <c r="H106" s="207"/>
      <c r="I106" s="1">
        <v>99</v>
      </c>
      <c r="J106" s="7">
        <v>91833225</v>
      </c>
      <c r="K106" s="7">
        <v>61536363</v>
      </c>
    </row>
    <row r="107" spans="1:11" x14ac:dyDescent="0.2">
      <c r="A107" s="205" t="s">
        <v>70</v>
      </c>
      <c r="B107" s="206"/>
      <c r="C107" s="206"/>
      <c r="D107" s="206"/>
      <c r="E107" s="206"/>
      <c r="F107" s="206"/>
      <c r="G107" s="206"/>
      <c r="H107" s="207"/>
      <c r="I107" s="1">
        <v>100</v>
      </c>
      <c r="J107" s="7"/>
      <c r="K107" s="7"/>
    </row>
    <row r="108" spans="1:11" x14ac:dyDescent="0.2">
      <c r="A108" s="205" t="s">
        <v>71</v>
      </c>
      <c r="B108" s="206"/>
      <c r="C108" s="206"/>
      <c r="D108" s="206"/>
      <c r="E108" s="206"/>
      <c r="F108" s="206"/>
      <c r="G108" s="206"/>
      <c r="H108" s="207"/>
      <c r="I108" s="1">
        <v>101</v>
      </c>
      <c r="J108" s="7">
        <v>13635074</v>
      </c>
      <c r="K108" s="7">
        <v>12534529</v>
      </c>
    </row>
    <row r="109" spans="1:11" x14ac:dyDescent="0.2">
      <c r="A109" s="205" t="s">
        <v>72</v>
      </c>
      <c r="B109" s="206"/>
      <c r="C109" s="206"/>
      <c r="D109" s="206"/>
      <c r="E109" s="206"/>
      <c r="F109" s="206"/>
      <c r="G109" s="206"/>
      <c r="H109" s="207"/>
      <c r="I109" s="1">
        <v>102</v>
      </c>
      <c r="J109" s="7">
        <v>20557948</v>
      </c>
      <c r="K109" s="7">
        <v>7414290</v>
      </c>
    </row>
    <row r="110" spans="1:11" x14ac:dyDescent="0.2">
      <c r="A110" s="205" t="s">
        <v>75</v>
      </c>
      <c r="B110" s="206"/>
      <c r="C110" s="206"/>
      <c r="D110" s="206"/>
      <c r="E110" s="206"/>
      <c r="F110" s="206"/>
      <c r="G110" s="206"/>
      <c r="H110" s="207"/>
      <c r="I110" s="1">
        <v>103</v>
      </c>
      <c r="J110" s="7"/>
      <c r="K110" s="7"/>
    </row>
    <row r="111" spans="1:11" x14ac:dyDescent="0.2">
      <c r="A111" s="205" t="s">
        <v>73</v>
      </c>
      <c r="B111" s="206"/>
      <c r="C111" s="206"/>
      <c r="D111" s="206"/>
      <c r="E111" s="206"/>
      <c r="F111" s="206"/>
      <c r="G111" s="206"/>
      <c r="H111" s="207"/>
      <c r="I111" s="1">
        <v>104</v>
      </c>
      <c r="J111" s="7"/>
      <c r="K111" s="7"/>
    </row>
    <row r="112" spans="1:11" x14ac:dyDescent="0.2">
      <c r="A112" s="205" t="s">
        <v>74</v>
      </c>
      <c r="B112" s="206"/>
      <c r="C112" s="206"/>
      <c r="D112" s="206"/>
      <c r="E112" s="206"/>
      <c r="F112" s="206"/>
      <c r="G112" s="206"/>
      <c r="H112" s="207"/>
      <c r="I112" s="1">
        <v>105</v>
      </c>
      <c r="J112" s="7">
        <v>126512566</v>
      </c>
      <c r="K112" s="7">
        <v>199429830</v>
      </c>
    </row>
    <row r="113" spans="1:11" x14ac:dyDescent="0.2">
      <c r="A113" s="194" t="s">
        <v>1</v>
      </c>
      <c r="B113" s="195"/>
      <c r="C113" s="195"/>
      <c r="D113" s="195"/>
      <c r="E113" s="195"/>
      <c r="F113" s="195"/>
      <c r="G113" s="195"/>
      <c r="H113" s="196"/>
      <c r="I113" s="1">
        <v>106</v>
      </c>
      <c r="J113" s="117">
        <v>18490421</v>
      </c>
      <c r="K113" s="117">
        <v>109812431</v>
      </c>
    </row>
    <row r="114" spans="1:11" x14ac:dyDescent="0.2">
      <c r="A114" s="194" t="s">
        <v>19</v>
      </c>
      <c r="B114" s="195"/>
      <c r="C114" s="195"/>
      <c r="D114" s="195"/>
      <c r="E114" s="195"/>
      <c r="F114" s="195"/>
      <c r="G114" s="195"/>
      <c r="H114" s="196"/>
      <c r="I114" s="1">
        <v>107</v>
      </c>
      <c r="J114" s="115">
        <f>J69+J86+J90+J100+J113</f>
        <v>1606396857</v>
      </c>
      <c r="K114" s="115">
        <f>K69+K86+K90+K100+K113</f>
        <v>1667342747</v>
      </c>
    </row>
    <row r="115" spans="1:11" x14ac:dyDescent="0.2">
      <c r="A115" s="219" t="s">
        <v>37</v>
      </c>
      <c r="B115" s="220"/>
      <c r="C115" s="220"/>
      <c r="D115" s="220"/>
      <c r="E115" s="220"/>
      <c r="F115" s="220"/>
      <c r="G115" s="220"/>
      <c r="H115" s="221"/>
      <c r="I115" s="2">
        <v>108</v>
      </c>
      <c r="J115" s="8">
        <f>J67</f>
        <v>513934610</v>
      </c>
      <c r="K115" s="8">
        <f>K67</f>
        <v>719660135</v>
      </c>
    </row>
    <row r="116" spans="1:11" x14ac:dyDescent="0.2">
      <c r="A116" s="211" t="s">
        <v>274</v>
      </c>
      <c r="B116" s="222"/>
      <c r="C116" s="222"/>
      <c r="D116" s="222"/>
      <c r="E116" s="222"/>
      <c r="F116" s="222"/>
      <c r="G116" s="222"/>
      <c r="H116" s="222"/>
      <c r="I116" s="223"/>
      <c r="J116" s="223"/>
      <c r="K116" s="224"/>
    </row>
    <row r="117" spans="1:11" x14ac:dyDescent="0.2">
      <c r="A117" s="191" t="s">
        <v>151</v>
      </c>
      <c r="B117" s="192"/>
      <c r="C117" s="192"/>
      <c r="D117" s="192"/>
      <c r="E117" s="192"/>
      <c r="F117" s="192"/>
      <c r="G117" s="192"/>
      <c r="H117" s="192"/>
      <c r="I117" s="225"/>
      <c r="J117" s="225"/>
      <c r="K117" s="226"/>
    </row>
    <row r="118" spans="1:11" x14ac:dyDescent="0.2">
      <c r="A118" s="205" t="s">
        <v>5</v>
      </c>
      <c r="B118" s="206"/>
      <c r="C118" s="206"/>
      <c r="D118" s="206"/>
      <c r="E118" s="206"/>
      <c r="F118" s="206"/>
      <c r="G118" s="206"/>
      <c r="H118" s="207"/>
      <c r="I118" s="1">
        <v>109</v>
      </c>
      <c r="J118" s="7"/>
      <c r="K118" s="7"/>
    </row>
    <row r="119" spans="1:11" x14ac:dyDescent="0.2">
      <c r="A119" s="227" t="s">
        <v>6</v>
      </c>
      <c r="B119" s="228"/>
      <c r="C119" s="228"/>
      <c r="D119" s="228"/>
      <c r="E119" s="228"/>
      <c r="F119" s="228"/>
      <c r="G119" s="228"/>
      <c r="H119" s="229"/>
      <c r="I119" s="4">
        <v>110</v>
      </c>
      <c r="J119" s="8"/>
      <c r="K119" s="8"/>
    </row>
    <row r="120" spans="1:11" x14ac:dyDescent="0.2">
      <c r="A120" s="230" t="s">
        <v>275</v>
      </c>
      <c r="B120" s="231"/>
      <c r="C120" s="231"/>
      <c r="D120" s="231"/>
      <c r="E120" s="231"/>
      <c r="F120" s="231"/>
      <c r="G120" s="231"/>
      <c r="H120" s="231"/>
      <c r="I120" s="231"/>
      <c r="J120" s="231"/>
      <c r="K120" s="231"/>
    </row>
    <row r="121" spans="1:11" x14ac:dyDescent="0.2">
      <c r="A121" s="217"/>
      <c r="B121" s="218"/>
      <c r="C121" s="218"/>
      <c r="D121" s="218"/>
      <c r="E121" s="218"/>
      <c r="F121" s="218"/>
      <c r="G121" s="218"/>
      <c r="H121" s="218"/>
      <c r="I121" s="218"/>
      <c r="J121" s="218"/>
      <c r="K121" s="218"/>
    </row>
  </sheetData>
  <mergeCells count="121">
    <mergeCell ref="A112:H112"/>
    <mergeCell ref="A105:H105"/>
    <mergeCell ref="A106:H106"/>
    <mergeCell ref="A107:H107"/>
    <mergeCell ref="A108:H108"/>
    <mergeCell ref="A121:K121"/>
    <mergeCell ref="A115:H115"/>
    <mergeCell ref="A116:K116"/>
    <mergeCell ref="A117:K117"/>
    <mergeCell ref="A118:H118"/>
    <mergeCell ref="A113:H113"/>
    <mergeCell ref="A114:H114"/>
    <mergeCell ref="A119:H119"/>
    <mergeCell ref="A120:K120"/>
    <mergeCell ref="A103:H103"/>
    <mergeCell ref="A104:H104"/>
    <mergeCell ref="A97:H97"/>
    <mergeCell ref="A98:H98"/>
    <mergeCell ref="A99:H99"/>
    <mergeCell ref="A100:H100"/>
    <mergeCell ref="A109:H109"/>
    <mergeCell ref="A110:H110"/>
    <mergeCell ref="A111:H111"/>
    <mergeCell ref="A94:H94"/>
    <mergeCell ref="A95:H95"/>
    <mergeCell ref="A96:H96"/>
    <mergeCell ref="A89:H89"/>
    <mergeCell ref="A90:H90"/>
    <mergeCell ref="A91:H91"/>
    <mergeCell ref="A92:H92"/>
    <mergeCell ref="A101:H101"/>
    <mergeCell ref="A102:H102"/>
    <mergeCell ref="A85:H85"/>
    <mergeCell ref="A86:H86"/>
    <mergeCell ref="A87:H87"/>
    <mergeCell ref="A88:H88"/>
    <mergeCell ref="A81:H81"/>
    <mergeCell ref="A82:H82"/>
    <mergeCell ref="A83:H83"/>
    <mergeCell ref="A84:H84"/>
    <mergeCell ref="A93:H93"/>
    <mergeCell ref="A72:H72"/>
    <mergeCell ref="A65:H65"/>
    <mergeCell ref="A66:H66"/>
    <mergeCell ref="A67:H67"/>
    <mergeCell ref="A68:K68"/>
    <mergeCell ref="A77:H77"/>
    <mergeCell ref="A78:H78"/>
    <mergeCell ref="A79:H79"/>
    <mergeCell ref="A80:H80"/>
    <mergeCell ref="A73:H73"/>
    <mergeCell ref="A74:H74"/>
    <mergeCell ref="A75:H75"/>
    <mergeCell ref="A76:H76"/>
    <mergeCell ref="A63:H63"/>
    <mergeCell ref="A64:H64"/>
    <mergeCell ref="A57:H57"/>
    <mergeCell ref="A58:H58"/>
    <mergeCell ref="A59:H59"/>
    <mergeCell ref="A60:H60"/>
    <mergeCell ref="A69:H69"/>
    <mergeCell ref="A70:H70"/>
    <mergeCell ref="A71:H71"/>
    <mergeCell ref="A54:H54"/>
    <mergeCell ref="A55:H55"/>
    <mergeCell ref="A56:H56"/>
    <mergeCell ref="A49:H49"/>
    <mergeCell ref="A50:H50"/>
    <mergeCell ref="A51:H51"/>
    <mergeCell ref="A52:H52"/>
    <mergeCell ref="A61:H61"/>
    <mergeCell ref="A62:H62"/>
    <mergeCell ref="A45:H45"/>
    <mergeCell ref="A46:H46"/>
    <mergeCell ref="A47:H47"/>
    <mergeCell ref="A48:H48"/>
    <mergeCell ref="A41:H41"/>
    <mergeCell ref="A42:H42"/>
    <mergeCell ref="A43:H43"/>
    <mergeCell ref="A44:H44"/>
    <mergeCell ref="A53:H53"/>
    <mergeCell ref="A32:H32"/>
    <mergeCell ref="A25:H25"/>
    <mergeCell ref="A26:H26"/>
    <mergeCell ref="A27:H27"/>
    <mergeCell ref="A28:H28"/>
    <mergeCell ref="A37:H37"/>
    <mergeCell ref="A38:H38"/>
    <mergeCell ref="A39:H39"/>
    <mergeCell ref="A40:H40"/>
    <mergeCell ref="A33:H33"/>
    <mergeCell ref="A34:H34"/>
    <mergeCell ref="A35:H35"/>
    <mergeCell ref="A36:H36"/>
    <mergeCell ref="A23:H23"/>
    <mergeCell ref="A24:H24"/>
    <mergeCell ref="A17:H17"/>
    <mergeCell ref="A18:H18"/>
    <mergeCell ref="A19:H19"/>
    <mergeCell ref="A20:H20"/>
    <mergeCell ref="A29:H29"/>
    <mergeCell ref="A30:H30"/>
    <mergeCell ref="A31:H31"/>
    <mergeCell ref="A14:H14"/>
    <mergeCell ref="A15:H15"/>
    <mergeCell ref="A16:H16"/>
    <mergeCell ref="A9:H9"/>
    <mergeCell ref="A10:H10"/>
    <mergeCell ref="A11:H11"/>
    <mergeCell ref="A12:H12"/>
    <mergeCell ref="A21:H21"/>
    <mergeCell ref="A22:H22"/>
    <mergeCell ref="A5:H5"/>
    <mergeCell ref="A6:K6"/>
    <mergeCell ref="A7:H7"/>
    <mergeCell ref="A8:H8"/>
    <mergeCell ref="A1:K1"/>
    <mergeCell ref="A2:K2"/>
    <mergeCell ref="A3:K3"/>
    <mergeCell ref="A4:H4"/>
    <mergeCell ref="A13:H13"/>
  </mergeCells>
  <phoneticPr fontId="3" type="noConversion"/>
  <dataValidations count="5">
    <dataValidation type="whole" operator="notEqual" allowBlank="1" showInputMessage="1" showErrorMessage="1" errorTitle="Pogrešan unos" error="Mogu se unijeti samo cjelobrojne vrijednosti." sqref="J118:K119 J85:K85">
      <formula1>999999999999</formula1>
    </dataValidation>
    <dataValidation type="whole" operator="notEqual" allowBlank="1" showInputMessage="1" showErrorMessage="1" errorTitle="Pogrešan unos" error="Mogu se unijeti samo cjelobrojne pozitivne ili negativne vrijednosti." sqref="J69:K69">
      <formula1>999999999999</formula1>
    </dataValidation>
    <dataValidation type="whole" operator="notEqual" allowBlank="1" showInputMessage="1" showErrorMessage="1" errorTitle="Pogrešan unos" error="Mogu se unijeti samo cjelobrojne pozitivne ili negativne vrijednosti." sqref="J71:K71">
      <formula1>9999999999</formula1>
    </dataValidation>
    <dataValidation type="whole" operator="notEqual" allowBlank="1" showInputMessage="1" showErrorMessage="1" errorTitle="Pogrešan unos" error="Mogu se unijeti samo cjelobrojne vrijednosti. Ova AOP oznaka može se unijeti i s negativnim predznakom" sqref="J78:K78">
      <formula1>9999999999</formula1>
    </dataValidation>
    <dataValidation type="whole" operator="greaterThanOrEqual" allowBlank="1" showInputMessage="1" showErrorMessage="1" errorTitle="Pogrešan unos" error="Mogu se unijeti samo cjelobrojne pozitivne vrijednosti." sqref="J70:K70 J79:K84 J72:K77 J7:K67 J86:K115">
      <formula1>0</formula1>
    </dataValidation>
  </dataValidations>
  <pageMargins left="1.04" right="0.75" top="1" bottom="1" header="0.5" footer="0.5"/>
  <pageSetup paperSize="9" scale="79" orientation="portrait" r:id="rId1"/>
  <headerFooter alignWithMargins="0"/>
  <rowBreaks count="1" manualBreakCount="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71"/>
  <sheetViews>
    <sheetView view="pageBreakPreview" zoomScaleNormal="100" workbookViewId="0">
      <selection activeCell="I25" sqref="I25"/>
    </sheetView>
  </sheetViews>
  <sheetFormatPr defaultColWidth="9.140625" defaultRowHeight="12.75" x14ac:dyDescent="0.2"/>
  <cols>
    <col min="1" max="9" width="9.140625" style="49" customWidth="1"/>
    <col min="10" max="10" width="10.5703125" style="49" customWidth="1"/>
    <col min="11" max="11" width="10" style="49" customWidth="1"/>
    <col min="12" max="12" width="10.5703125" style="49" customWidth="1"/>
    <col min="13" max="13" width="10.28515625" style="49" customWidth="1"/>
    <col min="14" max="16384" width="9.140625" style="49"/>
  </cols>
  <sheetData>
    <row r="1" spans="1:13" ht="22.9" customHeight="1" x14ac:dyDescent="0.2">
      <c r="A1" s="197" t="s">
        <v>128</v>
      </c>
      <c r="B1" s="197"/>
      <c r="C1" s="197"/>
      <c r="D1" s="197"/>
      <c r="E1" s="197"/>
      <c r="F1" s="197"/>
      <c r="G1" s="197"/>
      <c r="H1" s="197"/>
      <c r="I1" s="197"/>
      <c r="J1" s="197"/>
      <c r="K1" s="197"/>
      <c r="L1" s="197"/>
      <c r="M1" s="197"/>
    </row>
    <row r="2" spans="1:13" ht="15.6" customHeight="1" x14ac:dyDescent="0.2">
      <c r="A2" s="242" t="s">
        <v>306</v>
      </c>
      <c r="B2" s="242"/>
      <c r="C2" s="242"/>
      <c r="D2" s="242"/>
      <c r="E2" s="242"/>
      <c r="F2" s="242"/>
      <c r="G2" s="242"/>
      <c r="H2" s="242"/>
      <c r="I2" s="242"/>
      <c r="J2" s="242"/>
      <c r="K2" s="242"/>
      <c r="L2" s="242"/>
      <c r="M2" s="242"/>
    </row>
    <row r="3" spans="1:13" ht="16.899999999999999" customHeight="1" x14ac:dyDescent="0.2">
      <c r="A3" s="232" t="s">
        <v>301</v>
      </c>
      <c r="B3" s="232"/>
      <c r="C3" s="232"/>
      <c r="D3" s="232"/>
      <c r="E3" s="232"/>
      <c r="F3" s="232"/>
      <c r="G3" s="232"/>
      <c r="H3" s="232"/>
      <c r="I3" s="232"/>
      <c r="J3" s="232"/>
      <c r="K3" s="232"/>
      <c r="L3" s="232"/>
      <c r="M3" s="232"/>
    </row>
    <row r="4" spans="1:13" ht="23.25" x14ac:dyDescent="0.2">
      <c r="A4" s="233" t="s">
        <v>39</v>
      </c>
      <c r="B4" s="233"/>
      <c r="C4" s="233"/>
      <c r="D4" s="233"/>
      <c r="E4" s="233"/>
      <c r="F4" s="233"/>
      <c r="G4" s="233"/>
      <c r="H4" s="233"/>
      <c r="I4" s="54" t="s">
        <v>244</v>
      </c>
      <c r="J4" s="234" t="s">
        <v>282</v>
      </c>
      <c r="K4" s="234"/>
      <c r="L4" s="234" t="s">
        <v>283</v>
      </c>
      <c r="M4" s="234"/>
    </row>
    <row r="5" spans="1:13" ht="22.5" x14ac:dyDescent="0.2">
      <c r="A5" s="233"/>
      <c r="B5" s="233"/>
      <c r="C5" s="233"/>
      <c r="D5" s="233"/>
      <c r="E5" s="233"/>
      <c r="F5" s="233"/>
      <c r="G5" s="233"/>
      <c r="H5" s="233"/>
      <c r="I5" s="54"/>
      <c r="J5" s="56" t="s">
        <v>278</v>
      </c>
      <c r="K5" s="56" t="s">
        <v>279</v>
      </c>
      <c r="L5" s="56" t="s">
        <v>278</v>
      </c>
      <c r="M5" s="56" t="s">
        <v>279</v>
      </c>
    </row>
    <row r="6" spans="1:13" x14ac:dyDescent="0.2">
      <c r="A6" s="234">
        <v>1</v>
      </c>
      <c r="B6" s="234"/>
      <c r="C6" s="234"/>
      <c r="D6" s="234"/>
      <c r="E6" s="234"/>
      <c r="F6" s="234"/>
      <c r="G6" s="234"/>
      <c r="H6" s="234"/>
      <c r="I6" s="58">
        <v>2</v>
      </c>
      <c r="J6" s="56">
        <v>3</v>
      </c>
      <c r="K6" s="56">
        <v>4</v>
      </c>
      <c r="L6" s="56">
        <v>5</v>
      </c>
      <c r="M6" s="56">
        <v>6</v>
      </c>
    </row>
    <row r="7" spans="1:13" x14ac:dyDescent="0.2">
      <c r="A7" s="191" t="s">
        <v>20</v>
      </c>
      <c r="B7" s="192"/>
      <c r="C7" s="192"/>
      <c r="D7" s="192"/>
      <c r="E7" s="192"/>
      <c r="F7" s="192"/>
      <c r="G7" s="192"/>
      <c r="H7" s="193"/>
      <c r="I7" s="3">
        <v>111</v>
      </c>
      <c r="J7" s="116">
        <f>SUM(J8:J9)</f>
        <v>1225980630</v>
      </c>
      <c r="K7" s="116">
        <f>SUM(K8:K9)</f>
        <v>631264857</v>
      </c>
      <c r="L7" s="116">
        <f>SUM(L8:L9)</f>
        <v>1110876568</v>
      </c>
      <c r="M7" s="116">
        <f>SUM(M8:M9)</f>
        <v>516252992</v>
      </c>
    </row>
    <row r="8" spans="1:13" x14ac:dyDescent="0.2">
      <c r="A8" s="194" t="s">
        <v>126</v>
      </c>
      <c r="B8" s="195"/>
      <c r="C8" s="195"/>
      <c r="D8" s="195"/>
      <c r="E8" s="195"/>
      <c r="F8" s="195"/>
      <c r="G8" s="195"/>
      <c r="H8" s="196"/>
      <c r="I8" s="1">
        <v>112</v>
      </c>
      <c r="J8" s="7">
        <v>1206281137</v>
      </c>
      <c r="K8" s="7">
        <f>1206281137-586411624</f>
        <v>619869513</v>
      </c>
      <c r="L8" s="7">
        <v>1098808087</v>
      </c>
      <c r="M8" s="7">
        <f>1098808087-590383900</f>
        <v>508424187</v>
      </c>
    </row>
    <row r="9" spans="1:13" x14ac:dyDescent="0.2">
      <c r="A9" s="194" t="s">
        <v>79</v>
      </c>
      <c r="B9" s="195"/>
      <c r="C9" s="195"/>
      <c r="D9" s="195"/>
      <c r="E9" s="195"/>
      <c r="F9" s="195"/>
      <c r="G9" s="195"/>
      <c r="H9" s="196"/>
      <c r="I9" s="1">
        <v>113</v>
      </c>
      <c r="J9" s="7">
        <v>19699493</v>
      </c>
      <c r="K9" s="7">
        <f>19699493-8304149</f>
        <v>11395344</v>
      </c>
      <c r="L9" s="7">
        <v>12068481</v>
      </c>
      <c r="M9" s="7">
        <f>12068481-4239676</f>
        <v>7828805</v>
      </c>
    </row>
    <row r="10" spans="1:13" x14ac:dyDescent="0.2">
      <c r="A10" s="194" t="s">
        <v>9</v>
      </c>
      <c r="B10" s="195"/>
      <c r="C10" s="195"/>
      <c r="D10" s="195"/>
      <c r="E10" s="195"/>
      <c r="F10" s="195"/>
      <c r="G10" s="195"/>
      <c r="H10" s="196"/>
      <c r="I10" s="1">
        <v>114</v>
      </c>
      <c r="J10" s="115">
        <f>J11+J12+J16+J20+J21+J22+J25+J26</f>
        <v>1276301202</v>
      </c>
      <c r="K10" s="115">
        <f>K11+K12+K16+K20+K21+K22+K25+K26</f>
        <v>638207636</v>
      </c>
      <c r="L10" s="115">
        <f>L11+L12+L16+L20+L21+L22+L25+L26</f>
        <v>1317831954</v>
      </c>
      <c r="M10" s="115">
        <f>M11+M12+M16+M20+M21+M22+M25+M26</f>
        <v>670187735</v>
      </c>
    </row>
    <row r="11" spans="1:13" x14ac:dyDescent="0.2">
      <c r="A11" s="194" t="s">
        <v>80</v>
      </c>
      <c r="B11" s="195"/>
      <c r="C11" s="195"/>
      <c r="D11" s="195"/>
      <c r="E11" s="195"/>
      <c r="F11" s="195"/>
      <c r="G11" s="195"/>
      <c r="H11" s="196"/>
      <c r="I11" s="1">
        <v>115</v>
      </c>
      <c r="J11" s="7">
        <v>-49976247</v>
      </c>
      <c r="K11" s="7">
        <f>-49976247-24728324</f>
        <v>-74704571</v>
      </c>
      <c r="L11" s="7">
        <v>17885344</v>
      </c>
      <c r="M11" s="7">
        <f>17885344-37110574</f>
        <v>-19225230</v>
      </c>
    </row>
    <row r="12" spans="1:13" x14ac:dyDescent="0.2">
      <c r="A12" s="194" t="s">
        <v>16</v>
      </c>
      <c r="B12" s="195"/>
      <c r="C12" s="195"/>
      <c r="D12" s="195"/>
      <c r="E12" s="195"/>
      <c r="F12" s="195"/>
      <c r="G12" s="195"/>
      <c r="H12" s="196"/>
      <c r="I12" s="1">
        <v>116</v>
      </c>
      <c r="J12" s="115">
        <f>SUM(J13:J15)</f>
        <v>1130216516</v>
      </c>
      <c r="K12" s="115">
        <f>SUM(K13:K15)</f>
        <v>613144465</v>
      </c>
      <c r="L12" s="115">
        <f>SUM(L13:L15)</f>
        <v>1002069419</v>
      </c>
      <c r="M12" s="115">
        <f>SUM(M13:M15)</f>
        <v>484222381</v>
      </c>
    </row>
    <row r="13" spans="1:13" x14ac:dyDescent="0.2">
      <c r="A13" s="205" t="s">
        <v>120</v>
      </c>
      <c r="B13" s="206"/>
      <c r="C13" s="206"/>
      <c r="D13" s="206"/>
      <c r="E13" s="206"/>
      <c r="F13" s="206"/>
      <c r="G13" s="206"/>
      <c r="H13" s="207"/>
      <c r="I13" s="1">
        <v>117</v>
      </c>
      <c r="J13" s="7">
        <v>1091825687</v>
      </c>
      <c r="K13" s="7">
        <f>1091825687-496190077</f>
        <v>595635610</v>
      </c>
      <c r="L13" s="7">
        <v>968448926</v>
      </c>
      <c r="M13" s="7">
        <f>968448926-501302443</f>
        <v>467146483</v>
      </c>
    </row>
    <row r="14" spans="1:13" x14ac:dyDescent="0.2">
      <c r="A14" s="205" t="s">
        <v>121</v>
      </c>
      <c r="B14" s="206"/>
      <c r="C14" s="206"/>
      <c r="D14" s="206"/>
      <c r="E14" s="206"/>
      <c r="F14" s="206"/>
      <c r="G14" s="206"/>
      <c r="H14" s="207"/>
      <c r="I14" s="1">
        <v>118</v>
      </c>
      <c r="J14" s="7">
        <v>2314279</v>
      </c>
      <c r="K14" s="7">
        <f>2314279-717456</f>
        <v>1596823</v>
      </c>
      <c r="L14" s="7">
        <v>1175551</v>
      </c>
      <c r="M14" s="7">
        <f>1175551-609044</f>
        <v>566507</v>
      </c>
    </row>
    <row r="15" spans="1:13" x14ac:dyDescent="0.2">
      <c r="A15" s="205" t="s">
        <v>41</v>
      </c>
      <c r="B15" s="206"/>
      <c r="C15" s="206"/>
      <c r="D15" s="206"/>
      <c r="E15" s="206"/>
      <c r="F15" s="206"/>
      <c r="G15" s="206"/>
      <c r="H15" s="207"/>
      <c r="I15" s="1">
        <v>119</v>
      </c>
      <c r="J15" s="7">
        <v>36076550</v>
      </c>
      <c r="K15" s="7">
        <f>36076550-20164518</f>
        <v>15912032</v>
      </c>
      <c r="L15" s="7">
        <v>32444942</v>
      </c>
      <c r="M15" s="7">
        <f>32444942-15935551</f>
        <v>16509391</v>
      </c>
    </row>
    <row r="16" spans="1:13" x14ac:dyDescent="0.2">
      <c r="A16" s="194" t="s">
        <v>17</v>
      </c>
      <c r="B16" s="195"/>
      <c r="C16" s="195"/>
      <c r="D16" s="195"/>
      <c r="E16" s="195"/>
      <c r="F16" s="195"/>
      <c r="G16" s="195"/>
      <c r="H16" s="196"/>
      <c r="I16" s="1">
        <v>120</v>
      </c>
      <c r="J16" s="115">
        <f>SUM(J17:J19)</f>
        <v>116545029</v>
      </c>
      <c r="K16" s="115">
        <f>SUM(K17:K19)</f>
        <v>58772274</v>
      </c>
      <c r="L16" s="115">
        <f>SUM(L17:L19)</f>
        <v>110575381</v>
      </c>
      <c r="M16" s="115">
        <f>SUM(M17:M19)</f>
        <v>56379809</v>
      </c>
    </row>
    <row r="17" spans="1:13" x14ac:dyDescent="0.2">
      <c r="A17" s="205" t="s">
        <v>42</v>
      </c>
      <c r="B17" s="206"/>
      <c r="C17" s="206"/>
      <c r="D17" s="206"/>
      <c r="E17" s="206"/>
      <c r="F17" s="206"/>
      <c r="G17" s="206"/>
      <c r="H17" s="207"/>
      <c r="I17" s="1">
        <v>121</v>
      </c>
      <c r="J17" s="7">
        <v>73801441</v>
      </c>
      <c r="K17" s="7">
        <f>73801441-36639951</f>
        <v>37161490</v>
      </c>
      <c r="L17" s="7">
        <v>69119676</v>
      </c>
      <c r="M17" s="7">
        <f>69119676-34230530</f>
        <v>34889146</v>
      </c>
    </row>
    <row r="18" spans="1:13" x14ac:dyDescent="0.2">
      <c r="A18" s="205" t="s">
        <v>43</v>
      </c>
      <c r="B18" s="206"/>
      <c r="C18" s="206"/>
      <c r="D18" s="206"/>
      <c r="E18" s="206"/>
      <c r="F18" s="206"/>
      <c r="G18" s="206"/>
      <c r="H18" s="207"/>
      <c r="I18" s="1">
        <v>122</v>
      </c>
      <c r="J18" s="7">
        <v>27325909</v>
      </c>
      <c r="K18" s="7">
        <f>27325909-13492363</f>
        <v>13833546</v>
      </c>
      <c r="L18" s="7">
        <v>26002650</v>
      </c>
      <c r="M18" s="7">
        <f>26002650-12798206</f>
        <v>13204444</v>
      </c>
    </row>
    <row r="19" spans="1:13" x14ac:dyDescent="0.2">
      <c r="A19" s="205" t="s">
        <v>44</v>
      </c>
      <c r="B19" s="206"/>
      <c r="C19" s="206"/>
      <c r="D19" s="206"/>
      <c r="E19" s="206"/>
      <c r="F19" s="206"/>
      <c r="G19" s="206"/>
      <c r="H19" s="207"/>
      <c r="I19" s="1">
        <v>123</v>
      </c>
      <c r="J19" s="7">
        <v>15417679</v>
      </c>
      <c r="K19" s="7">
        <f>15417679-7640441</f>
        <v>7777238</v>
      </c>
      <c r="L19" s="7">
        <v>15453055</v>
      </c>
      <c r="M19" s="7">
        <f>15453055-7166836</f>
        <v>8286219</v>
      </c>
    </row>
    <row r="20" spans="1:13" x14ac:dyDescent="0.2">
      <c r="A20" s="194" t="s">
        <v>81</v>
      </c>
      <c r="B20" s="195"/>
      <c r="C20" s="195"/>
      <c r="D20" s="195"/>
      <c r="E20" s="195"/>
      <c r="F20" s="195"/>
      <c r="G20" s="195"/>
      <c r="H20" s="196"/>
      <c r="I20" s="1">
        <v>124</v>
      </c>
      <c r="J20" s="117">
        <v>47502643</v>
      </c>
      <c r="K20" s="117">
        <f>47502643-23381245</f>
        <v>24121398</v>
      </c>
      <c r="L20" s="117">
        <v>48093557</v>
      </c>
      <c r="M20" s="117">
        <f>48093557-23889420</f>
        <v>24204137</v>
      </c>
    </row>
    <row r="21" spans="1:13" x14ac:dyDescent="0.2">
      <c r="A21" s="194" t="s">
        <v>82</v>
      </c>
      <c r="B21" s="195"/>
      <c r="C21" s="195"/>
      <c r="D21" s="195"/>
      <c r="E21" s="195"/>
      <c r="F21" s="195"/>
      <c r="G21" s="195"/>
      <c r="H21" s="196"/>
      <c r="I21" s="1">
        <v>125</v>
      </c>
      <c r="J21" s="117">
        <v>31493882</v>
      </c>
      <c r="K21" s="117">
        <f>31493882-15105038</f>
        <v>16388844</v>
      </c>
      <c r="L21" s="117">
        <v>39137367</v>
      </c>
      <c r="M21" s="117">
        <f>39137367-14600941</f>
        <v>24536426</v>
      </c>
    </row>
    <row r="22" spans="1:13" x14ac:dyDescent="0.2">
      <c r="A22" s="194" t="s">
        <v>18</v>
      </c>
      <c r="B22" s="195"/>
      <c r="C22" s="195"/>
      <c r="D22" s="195"/>
      <c r="E22" s="195"/>
      <c r="F22" s="195"/>
      <c r="G22" s="195"/>
      <c r="H22" s="196"/>
      <c r="I22" s="1">
        <v>126</v>
      </c>
      <c r="J22" s="115">
        <f>SUM(J23:J24)</f>
        <v>269379</v>
      </c>
      <c r="K22" s="115">
        <f>SUM(K23:K24)</f>
        <v>235226</v>
      </c>
      <c r="L22" s="115">
        <f>SUM(L23:L24)</f>
        <v>51896</v>
      </c>
      <c r="M22" s="115">
        <f>SUM(M23:M24)</f>
        <v>51222</v>
      </c>
    </row>
    <row r="23" spans="1:13" x14ac:dyDescent="0.2">
      <c r="A23" s="205" t="s">
        <v>111</v>
      </c>
      <c r="B23" s="206"/>
      <c r="C23" s="206"/>
      <c r="D23" s="206"/>
      <c r="E23" s="206"/>
      <c r="F23" s="206"/>
      <c r="G23" s="206"/>
      <c r="H23" s="207"/>
      <c r="I23" s="1">
        <v>127</v>
      </c>
      <c r="J23" s="7">
        <v>16989</v>
      </c>
      <c r="K23" s="7">
        <v>16989</v>
      </c>
      <c r="L23" s="7">
        <v>10895</v>
      </c>
      <c r="M23" s="7">
        <v>10895</v>
      </c>
    </row>
    <row r="24" spans="1:13" x14ac:dyDescent="0.2">
      <c r="A24" s="205" t="s">
        <v>112</v>
      </c>
      <c r="B24" s="206"/>
      <c r="C24" s="206"/>
      <c r="D24" s="206"/>
      <c r="E24" s="206"/>
      <c r="F24" s="206"/>
      <c r="G24" s="206"/>
      <c r="H24" s="207"/>
      <c r="I24" s="1">
        <v>128</v>
      </c>
      <c r="J24" s="7">
        <v>252390</v>
      </c>
      <c r="K24" s="7">
        <f>252390-34153</f>
        <v>218237</v>
      </c>
      <c r="L24" s="7">
        <v>41001</v>
      </c>
      <c r="M24" s="7">
        <f>41001-674</f>
        <v>40327</v>
      </c>
    </row>
    <row r="25" spans="1:13" x14ac:dyDescent="0.2">
      <c r="A25" s="194" t="s">
        <v>83</v>
      </c>
      <c r="B25" s="195"/>
      <c r="C25" s="195"/>
      <c r="D25" s="195"/>
      <c r="E25" s="195"/>
      <c r="F25" s="195"/>
      <c r="G25" s="195"/>
      <c r="H25" s="196"/>
      <c r="I25" s="1">
        <v>129</v>
      </c>
      <c r="J25" s="117">
        <v>250000</v>
      </c>
      <c r="K25" s="117">
        <v>250000</v>
      </c>
      <c r="L25" s="117">
        <v>100018990</v>
      </c>
      <c r="M25" s="117">
        <v>100018990</v>
      </c>
    </row>
    <row r="26" spans="1:13" x14ac:dyDescent="0.2">
      <c r="A26" s="194" t="s">
        <v>35</v>
      </c>
      <c r="B26" s="195"/>
      <c r="C26" s="195"/>
      <c r="D26" s="195"/>
      <c r="E26" s="195"/>
      <c r="F26" s="195"/>
      <c r="G26" s="195"/>
      <c r="H26" s="196"/>
      <c r="I26" s="1">
        <v>130</v>
      </c>
      <c r="J26" s="7"/>
      <c r="K26" s="7"/>
      <c r="L26" s="7"/>
      <c r="M26" s="7"/>
    </row>
    <row r="27" spans="1:13" x14ac:dyDescent="0.2">
      <c r="A27" s="194" t="s">
        <v>178</v>
      </c>
      <c r="B27" s="195"/>
      <c r="C27" s="195"/>
      <c r="D27" s="195"/>
      <c r="E27" s="195"/>
      <c r="F27" s="195"/>
      <c r="G27" s="195"/>
      <c r="H27" s="196"/>
      <c r="I27" s="1">
        <v>131</v>
      </c>
      <c r="J27" s="115">
        <f>SUM(J28:J32)</f>
        <v>9388032</v>
      </c>
      <c r="K27" s="115">
        <f>SUM(K28:K32)</f>
        <v>6530187</v>
      </c>
      <c r="L27" s="115">
        <f>SUM(L28:L32)</f>
        <v>4363196</v>
      </c>
      <c r="M27" s="115">
        <f>SUM(M28:M32)</f>
        <v>3131452</v>
      </c>
    </row>
    <row r="28" spans="1:13" ht="22.15" customHeight="1" x14ac:dyDescent="0.2">
      <c r="A28" s="194" t="s">
        <v>192</v>
      </c>
      <c r="B28" s="195"/>
      <c r="C28" s="195"/>
      <c r="D28" s="195"/>
      <c r="E28" s="195"/>
      <c r="F28" s="195"/>
      <c r="G28" s="195"/>
      <c r="H28" s="196"/>
      <c r="I28" s="1">
        <v>132</v>
      </c>
      <c r="J28" s="7">
        <v>55461</v>
      </c>
      <c r="K28" s="7">
        <f>55461-47479</f>
        <v>7982</v>
      </c>
      <c r="L28" s="7">
        <v>22164</v>
      </c>
      <c r="M28" s="7">
        <f>22164-20903</f>
        <v>1261</v>
      </c>
    </row>
    <row r="29" spans="1:13" ht="21.6" customHeight="1" x14ac:dyDescent="0.2">
      <c r="A29" s="194" t="s">
        <v>129</v>
      </c>
      <c r="B29" s="195"/>
      <c r="C29" s="195"/>
      <c r="D29" s="195"/>
      <c r="E29" s="195"/>
      <c r="F29" s="195"/>
      <c r="G29" s="195"/>
      <c r="H29" s="196"/>
      <c r="I29" s="1">
        <v>133</v>
      </c>
      <c r="J29" s="7">
        <v>9332571</v>
      </c>
      <c r="K29" s="7">
        <f>9332571-1938302</f>
        <v>7394269</v>
      </c>
      <c r="L29" s="7">
        <v>4341032</v>
      </c>
      <c r="M29" s="7">
        <f>4341032-1210841</f>
        <v>3130191</v>
      </c>
    </row>
    <row r="30" spans="1:13" ht="17.45" customHeight="1" x14ac:dyDescent="0.2">
      <c r="A30" s="194" t="s">
        <v>113</v>
      </c>
      <c r="B30" s="195"/>
      <c r="C30" s="195"/>
      <c r="D30" s="195"/>
      <c r="E30" s="195"/>
      <c r="F30" s="195"/>
      <c r="G30" s="195"/>
      <c r="H30" s="196"/>
      <c r="I30" s="1">
        <v>134</v>
      </c>
      <c r="J30" s="7"/>
      <c r="K30" s="7"/>
      <c r="L30" s="7"/>
      <c r="M30" s="7"/>
    </row>
    <row r="31" spans="1:13" x14ac:dyDescent="0.2">
      <c r="A31" s="194" t="s">
        <v>188</v>
      </c>
      <c r="B31" s="195"/>
      <c r="C31" s="195"/>
      <c r="D31" s="195"/>
      <c r="E31" s="195"/>
      <c r="F31" s="195"/>
      <c r="G31" s="195"/>
      <c r="H31" s="196"/>
      <c r="I31" s="1">
        <v>135</v>
      </c>
      <c r="J31" s="7"/>
      <c r="K31" s="7">
        <v>-872064</v>
      </c>
      <c r="L31" s="7"/>
      <c r="M31" s="7"/>
    </row>
    <row r="32" spans="1:13" x14ac:dyDescent="0.2">
      <c r="A32" s="194" t="s">
        <v>114</v>
      </c>
      <c r="B32" s="195"/>
      <c r="C32" s="195"/>
      <c r="D32" s="195"/>
      <c r="E32" s="195"/>
      <c r="F32" s="195"/>
      <c r="G32" s="195"/>
      <c r="H32" s="196"/>
      <c r="I32" s="1">
        <v>136</v>
      </c>
      <c r="J32" s="7"/>
      <c r="K32" s="7"/>
      <c r="L32" s="7"/>
      <c r="M32" s="7"/>
    </row>
    <row r="33" spans="1:13" x14ac:dyDescent="0.2">
      <c r="A33" s="194" t="s">
        <v>179</v>
      </c>
      <c r="B33" s="195"/>
      <c r="C33" s="195"/>
      <c r="D33" s="195"/>
      <c r="E33" s="195"/>
      <c r="F33" s="195"/>
      <c r="G33" s="195"/>
      <c r="H33" s="196"/>
      <c r="I33" s="1">
        <v>137</v>
      </c>
      <c r="J33" s="115">
        <f>SUM(J34:J37)</f>
        <v>27152769</v>
      </c>
      <c r="K33" s="115">
        <f>SUM(K34:K37)</f>
        <v>12857423</v>
      </c>
      <c r="L33" s="115">
        <f>SUM(L34:L37)</f>
        <v>23208444</v>
      </c>
      <c r="M33" s="115">
        <f>SUM(M34:M37)</f>
        <v>14375228</v>
      </c>
    </row>
    <row r="34" spans="1:13" ht="18.600000000000001" customHeight="1" x14ac:dyDescent="0.2">
      <c r="A34" s="194" t="s">
        <v>46</v>
      </c>
      <c r="B34" s="195"/>
      <c r="C34" s="195"/>
      <c r="D34" s="195"/>
      <c r="E34" s="195"/>
      <c r="F34" s="195"/>
      <c r="G34" s="195"/>
      <c r="H34" s="196"/>
      <c r="I34" s="1">
        <v>138</v>
      </c>
      <c r="J34" s="7">
        <v>130572</v>
      </c>
      <c r="K34" s="7">
        <f>130572-55181</f>
        <v>75391</v>
      </c>
      <c r="L34" s="7">
        <v>114369</v>
      </c>
      <c r="M34" s="7">
        <f>114369-56787</f>
        <v>57582</v>
      </c>
    </row>
    <row r="35" spans="1:13" ht="22.15" customHeight="1" x14ac:dyDescent="0.2">
      <c r="A35" s="194" t="s">
        <v>45</v>
      </c>
      <c r="B35" s="195"/>
      <c r="C35" s="195"/>
      <c r="D35" s="195"/>
      <c r="E35" s="195"/>
      <c r="F35" s="195"/>
      <c r="G35" s="195"/>
      <c r="H35" s="196"/>
      <c r="I35" s="1">
        <v>139</v>
      </c>
      <c r="J35" s="7">
        <v>26342667</v>
      </c>
      <c r="K35" s="7">
        <f>26342667-14240165</f>
        <v>12102502</v>
      </c>
      <c r="L35" s="7">
        <v>23094075</v>
      </c>
      <c r="M35" s="7">
        <f>23094075-8776429</f>
        <v>14317646</v>
      </c>
    </row>
    <row r="36" spans="1:13" ht="16.899999999999999" customHeight="1" x14ac:dyDescent="0.2">
      <c r="A36" s="194" t="s">
        <v>189</v>
      </c>
      <c r="B36" s="195"/>
      <c r="C36" s="195"/>
      <c r="D36" s="195"/>
      <c r="E36" s="195"/>
      <c r="F36" s="195"/>
      <c r="G36" s="195"/>
      <c r="H36" s="196"/>
      <c r="I36" s="1">
        <v>140</v>
      </c>
      <c r="J36" s="7">
        <v>679530</v>
      </c>
      <c r="K36" s="7">
        <v>679530</v>
      </c>
      <c r="L36" s="7"/>
      <c r="M36" s="7"/>
    </row>
    <row r="37" spans="1:13" x14ac:dyDescent="0.2">
      <c r="A37" s="194" t="s">
        <v>47</v>
      </c>
      <c r="B37" s="195"/>
      <c r="C37" s="195"/>
      <c r="D37" s="195"/>
      <c r="E37" s="195"/>
      <c r="F37" s="195"/>
      <c r="G37" s="195"/>
      <c r="H37" s="196"/>
      <c r="I37" s="1">
        <v>141</v>
      </c>
      <c r="J37" s="7"/>
      <c r="K37" s="7"/>
      <c r="L37" s="7"/>
      <c r="M37" s="7"/>
    </row>
    <row r="38" spans="1:13" x14ac:dyDescent="0.2">
      <c r="A38" s="194" t="s">
        <v>160</v>
      </c>
      <c r="B38" s="195"/>
      <c r="C38" s="195"/>
      <c r="D38" s="195"/>
      <c r="E38" s="195"/>
      <c r="F38" s="195"/>
      <c r="G38" s="195"/>
      <c r="H38" s="196"/>
      <c r="I38" s="1">
        <v>142</v>
      </c>
      <c r="J38" s="7"/>
      <c r="K38" s="7"/>
      <c r="L38" s="7"/>
      <c r="M38" s="7"/>
    </row>
    <row r="39" spans="1:13" x14ac:dyDescent="0.2">
      <c r="A39" s="194" t="s">
        <v>161</v>
      </c>
      <c r="B39" s="195"/>
      <c r="C39" s="195"/>
      <c r="D39" s="195"/>
      <c r="E39" s="195"/>
      <c r="F39" s="195"/>
      <c r="G39" s="195"/>
      <c r="H39" s="196"/>
      <c r="I39" s="1">
        <v>143</v>
      </c>
      <c r="J39" s="7"/>
      <c r="K39" s="7"/>
      <c r="L39" s="7"/>
      <c r="M39" s="7"/>
    </row>
    <row r="40" spans="1:13" x14ac:dyDescent="0.2">
      <c r="A40" s="194" t="s">
        <v>190</v>
      </c>
      <c r="B40" s="195"/>
      <c r="C40" s="195"/>
      <c r="D40" s="195"/>
      <c r="E40" s="195"/>
      <c r="F40" s="195"/>
      <c r="G40" s="195"/>
      <c r="H40" s="196"/>
      <c r="I40" s="1">
        <v>144</v>
      </c>
      <c r="J40" s="7"/>
      <c r="K40" s="7"/>
      <c r="L40" s="7"/>
      <c r="M40" s="7"/>
    </row>
    <row r="41" spans="1:13" x14ac:dyDescent="0.2">
      <c r="A41" s="194" t="s">
        <v>191</v>
      </c>
      <c r="B41" s="195"/>
      <c r="C41" s="195"/>
      <c r="D41" s="195"/>
      <c r="E41" s="195"/>
      <c r="F41" s="195"/>
      <c r="G41" s="195"/>
      <c r="H41" s="196"/>
      <c r="I41" s="1">
        <v>145</v>
      </c>
      <c r="J41" s="7"/>
      <c r="K41" s="7"/>
      <c r="L41" s="7"/>
      <c r="M41" s="7"/>
    </row>
    <row r="42" spans="1:13" x14ac:dyDescent="0.2">
      <c r="A42" s="194" t="s">
        <v>180</v>
      </c>
      <c r="B42" s="195"/>
      <c r="C42" s="195"/>
      <c r="D42" s="195"/>
      <c r="E42" s="195"/>
      <c r="F42" s="195"/>
      <c r="G42" s="195"/>
      <c r="H42" s="196"/>
      <c r="I42" s="1">
        <v>146</v>
      </c>
      <c r="J42" s="115">
        <f>J7+J27+J38+J40</f>
        <v>1235368662</v>
      </c>
      <c r="K42" s="115">
        <f>K7+K27+K38+K40</f>
        <v>637795044</v>
      </c>
      <c r="L42" s="115">
        <f>L7+L27+L38+L40</f>
        <v>1115239764</v>
      </c>
      <c r="M42" s="115">
        <f>M7+M27+M38+M40</f>
        <v>519384444</v>
      </c>
    </row>
    <row r="43" spans="1:13" x14ac:dyDescent="0.2">
      <c r="A43" s="194" t="s">
        <v>181</v>
      </c>
      <c r="B43" s="195"/>
      <c r="C43" s="195"/>
      <c r="D43" s="195"/>
      <c r="E43" s="195"/>
      <c r="F43" s="195"/>
      <c r="G43" s="195"/>
      <c r="H43" s="196"/>
      <c r="I43" s="1">
        <v>147</v>
      </c>
      <c r="J43" s="115">
        <f>J10+J33+J39+J41</f>
        <v>1303453971</v>
      </c>
      <c r="K43" s="115">
        <f>K10+K33+K39+K41</f>
        <v>651065059</v>
      </c>
      <c r="L43" s="115">
        <f>L10+L33+L39+L41</f>
        <v>1341040398</v>
      </c>
      <c r="M43" s="115">
        <f>M10+M33+M39+M41</f>
        <v>684562963</v>
      </c>
    </row>
    <row r="44" spans="1:13" x14ac:dyDescent="0.2">
      <c r="A44" s="194" t="s">
        <v>201</v>
      </c>
      <c r="B44" s="195"/>
      <c r="C44" s="195"/>
      <c r="D44" s="195"/>
      <c r="E44" s="195"/>
      <c r="F44" s="195"/>
      <c r="G44" s="195"/>
      <c r="H44" s="196"/>
      <c r="I44" s="1">
        <v>148</v>
      </c>
      <c r="J44" s="115">
        <f>J42-J43</f>
        <v>-68085309</v>
      </c>
      <c r="K44" s="115">
        <f>K42-K43</f>
        <v>-13270015</v>
      </c>
      <c r="L44" s="115">
        <f>L42-L43</f>
        <v>-225800634</v>
      </c>
      <c r="M44" s="115">
        <f>M42-M43</f>
        <v>-165178519</v>
      </c>
    </row>
    <row r="45" spans="1:13" x14ac:dyDescent="0.2">
      <c r="A45" s="214" t="s">
        <v>183</v>
      </c>
      <c r="B45" s="215"/>
      <c r="C45" s="215"/>
      <c r="D45" s="215"/>
      <c r="E45" s="215"/>
      <c r="F45" s="215"/>
      <c r="G45" s="215"/>
      <c r="H45" s="216"/>
      <c r="I45" s="1">
        <v>149</v>
      </c>
      <c r="J45" s="50">
        <f>IF(J42&gt;J43,J42-J43,0)</f>
        <v>0</v>
      </c>
      <c r="K45" s="50">
        <f>IF(K42&gt;K43,K42-K43,0)</f>
        <v>0</v>
      </c>
      <c r="L45" s="50">
        <f>IF(L42&gt;L43,L42-L43,0)</f>
        <v>0</v>
      </c>
      <c r="M45" s="50">
        <f>IF(M42&gt;M43,M42-M43,0)</f>
        <v>0</v>
      </c>
    </row>
    <row r="46" spans="1:13" x14ac:dyDescent="0.2">
      <c r="A46" s="214" t="s">
        <v>184</v>
      </c>
      <c r="B46" s="215"/>
      <c r="C46" s="215"/>
      <c r="D46" s="215"/>
      <c r="E46" s="215"/>
      <c r="F46" s="215"/>
      <c r="G46" s="215"/>
      <c r="H46" s="216"/>
      <c r="I46" s="1">
        <v>150</v>
      </c>
      <c r="J46" s="50">
        <f>IF(J43&gt;J42,J43-J42,0)</f>
        <v>68085309</v>
      </c>
      <c r="K46" s="50">
        <f>IF(K43&gt;K42,K43-K42,0)</f>
        <v>13270015</v>
      </c>
      <c r="L46" s="50">
        <f>IF(L43&gt;L42,L43-L42,0)</f>
        <v>225800634</v>
      </c>
      <c r="M46" s="50">
        <f>IF(M43&gt;M42,M43-M42,0)</f>
        <v>165178519</v>
      </c>
    </row>
    <row r="47" spans="1:13" x14ac:dyDescent="0.2">
      <c r="A47" s="194" t="s">
        <v>182</v>
      </c>
      <c r="B47" s="195"/>
      <c r="C47" s="195"/>
      <c r="D47" s="195"/>
      <c r="E47" s="195"/>
      <c r="F47" s="195"/>
      <c r="G47" s="195"/>
      <c r="H47" s="196"/>
      <c r="I47" s="1">
        <v>151</v>
      </c>
      <c r="J47" s="7"/>
      <c r="K47" s="7"/>
      <c r="L47" s="7"/>
      <c r="M47" s="7"/>
    </row>
    <row r="48" spans="1:13" x14ac:dyDescent="0.2">
      <c r="A48" s="194" t="s">
        <v>202</v>
      </c>
      <c r="B48" s="195"/>
      <c r="C48" s="195"/>
      <c r="D48" s="195"/>
      <c r="E48" s="195"/>
      <c r="F48" s="195"/>
      <c r="G48" s="195"/>
      <c r="H48" s="196"/>
      <c r="I48" s="1">
        <v>152</v>
      </c>
      <c r="J48" s="115">
        <f>J44-J47</f>
        <v>-68085309</v>
      </c>
      <c r="K48" s="115">
        <f>K44-K47</f>
        <v>-13270015</v>
      </c>
      <c r="L48" s="115">
        <f>L44-L47</f>
        <v>-225800634</v>
      </c>
      <c r="M48" s="115">
        <f>M44-M47</f>
        <v>-165178519</v>
      </c>
    </row>
    <row r="49" spans="1:13" x14ac:dyDescent="0.2">
      <c r="A49" s="214" t="s">
        <v>157</v>
      </c>
      <c r="B49" s="215"/>
      <c r="C49" s="215"/>
      <c r="D49" s="215"/>
      <c r="E49" s="215"/>
      <c r="F49" s="215"/>
      <c r="G49" s="215"/>
      <c r="H49" s="216"/>
      <c r="I49" s="1">
        <v>153</v>
      </c>
      <c r="J49" s="50">
        <f>IF(J48&gt;0,J48,0)</f>
        <v>0</v>
      </c>
      <c r="K49" s="50">
        <f>IF(K48&gt;0,K48,0)</f>
        <v>0</v>
      </c>
      <c r="L49" s="50">
        <f>IF(L48&gt;0,L48,0)</f>
        <v>0</v>
      </c>
      <c r="M49" s="50">
        <f>IF(M48&gt;0,M48,0)</f>
        <v>0</v>
      </c>
    </row>
    <row r="50" spans="1:13" x14ac:dyDescent="0.2">
      <c r="A50" s="239" t="s">
        <v>185</v>
      </c>
      <c r="B50" s="240"/>
      <c r="C50" s="240"/>
      <c r="D50" s="240"/>
      <c r="E50" s="240"/>
      <c r="F50" s="240"/>
      <c r="G50" s="240"/>
      <c r="H50" s="241"/>
      <c r="I50" s="4">
        <v>154</v>
      </c>
      <c r="J50" s="57">
        <f>IF(J48&lt;0,-J48,0)</f>
        <v>68085309</v>
      </c>
      <c r="K50" s="57">
        <f>IF(K48&lt;0,-K48,0)</f>
        <v>13270015</v>
      </c>
      <c r="L50" s="57">
        <f>IF(L48&lt;0,-L48,0)</f>
        <v>225800634</v>
      </c>
      <c r="M50" s="57">
        <f>IF(M48&lt;0,-M48,0)</f>
        <v>165178519</v>
      </c>
    </row>
    <row r="51" spans="1:13" ht="12.75" customHeight="1" x14ac:dyDescent="0.2">
      <c r="A51" s="211" t="s">
        <v>276</v>
      </c>
      <c r="B51" s="222"/>
      <c r="C51" s="222"/>
      <c r="D51" s="222"/>
      <c r="E51" s="222"/>
      <c r="F51" s="222"/>
      <c r="G51" s="222"/>
      <c r="H51" s="222"/>
      <c r="I51" s="222"/>
      <c r="J51" s="222"/>
      <c r="K51" s="222"/>
      <c r="L51" s="222"/>
      <c r="M51" s="238"/>
    </row>
    <row r="52" spans="1:13" ht="12.75" customHeight="1" x14ac:dyDescent="0.2">
      <c r="A52" s="191" t="s">
        <v>152</v>
      </c>
      <c r="B52" s="192"/>
      <c r="C52" s="192"/>
      <c r="D52" s="192"/>
      <c r="E52" s="192"/>
      <c r="F52" s="192"/>
      <c r="G52" s="192"/>
      <c r="H52" s="192"/>
      <c r="I52" s="51"/>
      <c r="J52" s="51"/>
      <c r="K52" s="51"/>
      <c r="L52" s="51"/>
      <c r="M52" s="121"/>
    </row>
    <row r="53" spans="1:13" x14ac:dyDescent="0.2">
      <c r="A53" s="235" t="s">
        <v>199</v>
      </c>
      <c r="B53" s="236"/>
      <c r="C53" s="236"/>
      <c r="D53" s="236"/>
      <c r="E53" s="236"/>
      <c r="F53" s="236"/>
      <c r="G53" s="236"/>
      <c r="H53" s="237"/>
      <c r="I53" s="1">
        <v>155</v>
      </c>
      <c r="J53" s="7"/>
      <c r="K53" s="7"/>
      <c r="L53" s="7"/>
      <c r="M53" s="7"/>
    </row>
    <row r="54" spans="1:13" x14ac:dyDescent="0.2">
      <c r="A54" s="235" t="s">
        <v>200</v>
      </c>
      <c r="B54" s="236"/>
      <c r="C54" s="236"/>
      <c r="D54" s="236"/>
      <c r="E54" s="236"/>
      <c r="F54" s="236"/>
      <c r="G54" s="236"/>
      <c r="H54" s="237"/>
      <c r="I54" s="1">
        <v>156</v>
      </c>
      <c r="J54" s="8"/>
      <c r="K54" s="8"/>
      <c r="L54" s="8"/>
      <c r="M54" s="8"/>
    </row>
    <row r="55" spans="1:13" ht="12.75" customHeight="1" x14ac:dyDescent="0.2">
      <c r="A55" s="211" t="s">
        <v>154</v>
      </c>
      <c r="B55" s="222"/>
      <c r="C55" s="222"/>
      <c r="D55" s="222"/>
      <c r="E55" s="222"/>
      <c r="F55" s="222"/>
      <c r="G55" s="222"/>
      <c r="H55" s="222"/>
      <c r="I55" s="222"/>
      <c r="J55" s="222"/>
      <c r="K55" s="222"/>
      <c r="L55" s="222"/>
      <c r="M55" s="238"/>
    </row>
    <row r="56" spans="1:13" x14ac:dyDescent="0.2">
      <c r="A56" s="191" t="s">
        <v>169</v>
      </c>
      <c r="B56" s="192"/>
      <c r="C56" s="192"/>
      <c r="D56" s="192"/>
      <c r="E56" s="192"/>
      <c r="F56" s="192"/>
      <c r="G56" s="192"/>
      <c r="H56" s="193"/>
      <c r="I56" s="9">
        <v>157</v>
      </c>
      <c r="J56" s="118">
        <f>J48</f>
        <v>-68085309</v>
      </c>
      <c r="K56" s="118">
        <f>K48</f>
        <v>-13270015</v>
      </c>
      <c r="L56" s="118">
        <f>L48</f>
        <v>-225800634</v>
      </c>
      <c r="M56" s="118">
        <f>M48</f>
        <v>-165178519</v>
      </c>
    </row>
    <row r="57" spans="1:13" x14ac:dyDescent="0.2">
      <c r="A57" s="194" t="s">
        <v>186</v>
      </c>
      <c r="B57" s="195"/>
      <c r="C57" s="195"/>
      <c r="D57" s="195"/>
      <c r="E57" s="195"/>
      <c r="F57" s="195"/>
      <c r="G57" s="195"/>
      <c r="H57" s="196"/>
      <c r="I57" s="1">
        <v>158</v>
      </c>
      <c r="J57" s="115">
        <f>SUM(J58:J64)</f>
        <v>0</v>
      </c>
      <c r="K57" s="115">
        <f>SUM(K58:K64)</f>
        <v>0</v>
      </c>
      <c r="L57" s="115">
        <f>SUM(L58:L64)</f>
        <v>0</v>
      </c>
      <c r="M57" s="115">
        <f>SUM(M58:M64)</f>
        <v>0</v>
      </c>
    </row>
    <row r="58" spans="1:13" ht="15.6" customHeight="1" x14ac:dyDescent="0.2">
      <c r="A58" s="194" t="s">
        <v>193</v>
      </c>
      <c r="B58" s="195"/>
      <c r="C58" s="195"/>
      <c r="D58" s="195"/>
      <c r="E58" s="195"/>
      <c r="F58" s="195"/>
      <c r="G58" s="195"/>
      <c r="H58" s="196"/>
      <c r="I58" s="1">
        <v>159</v>
      </c>
      <c r="J58" s="7"/>
      <c r="K58" s="7"/>
      <c r="L58" s="7"/>
      <c r="M58" s="7"/>
    </row>
    <row r="59" spans="1:13" ht="20.45" customHeight="1" x14ac:dyDescent="0.2">
      <c r="A59" s="194" t="s">
        <v>194</v>
      </c>
      <c r="B59" s="195"/>
      <c r="C59" s="195"/>
      <c r="D59" s="195"/>
      <c r="E59" s="195"/>
      <c r="F59" s="195"/>
      <c r="G59" s="195"/>
      <c r="H59" s="196"/>
      <c r="I59" s="1">
        <v>160</v>
      </c>
      <c r="J59" s="7"/>
      <c r="K59" s="7"/>
      <c r="L59" s="7"/>
      <c r="M59" s="7"/>
    </row>
    <row r="60" spans="1:13" ht="21" customHeight="1" x14ac:dyDescent="0.2">
      <c r="A60" s="194" t="s">
        <v>30</v>
      </c>
      <c r="B60" s="195"/>
      <c r="C60" s="195"/>
      <c r="D60" s="195"/>
      <c r="E60" s="195"/>
      <c r="F60" s="195"/>
      <c r="G60" s="195"/>
      <c r="H60" s="196"/>
      <c r="I60" s="1">
        <v>161</v>
      </c>
      <c r="J60" s="7"/>
      <c r="K60" s="7"/>
      <c r="L60" s="7"/>
      <c r="M60" s="7"/>
    </row>
    <row r="61" spans="1:13" x14ac:dyDescent="0.2">
      <c r="A61" s="194" t="s">
        <v>195</v>
      </c>
      <c r="B61" s="195"/>
      <c r="C61" s="195"/>
      <c r="D61" s="195"/>
      <c r="E61" s="195"/>
      <c r="F61" s="195"/>
      <c r="G61" s="195"/>
      <c r="H61" s="196"/>
      <c r="I61" s="1">
        <v>162</v>
      </c>
      <c r="J61" s="7"/>
      <c r="K61" s="7"/>
      <c r="L61" s="7"/>
      <c r="M61" s="7"/>
    </row>
    <row r="62" spans="1:13" x14ac:dyDescent="0.2">
      <c r="A62" s="194" t="s">
        <v>196</v>
      </c>
      <c r="B62" s="195"/>
      <c r="C62" s="195"/>
      <c r="D62" s="195"/>
      <c r="E62" s="195"/>
      <c r="F62" s="195"/>
      <c r="G62" s="195"/>
      <c r="H62" s="196"/>
      <c r="I62" s="1">
        <v>163</v>
      </c>
      <c r="J62" s="7"/>
      <c r="K62" s="7"/>
      <c r="L62" s="7"/>
      <c r="M62" s="7"/>
    </row>
    <row r="63" spans="1:13" x14ac:dyDescent="0.2">
      <c r="A63" s="194" t="s">
        <v>197</v>
      </c>
      <c r="B63" s="195"/>
      <c r="C63" s="195"/>
      <c r="D63" s="195"/>
      <c r="E63" s="195"/>
      <c r="F63" s="195"/>
      <c r="G63" s="195"/>
      <c r="H63" s="196"/>
      <c r="I63" s="1">
        <v>164</v>
      </c>
      <c r="J63" s="7"/>
      <c r="K63" s="7"/>
      <c r="L63" s="7"/>
      <c r="M63" s="7"/>
    </row>
    <row r="64" spans="1:13" x14ac:dyDescent="0.2">
      <c r="A64" s="194" t="s">
        <v>198</v>
      </c>
      <c r="B64" s="195"/>
      <c r="C64" s="195"/>
      <c r="D64" s="195"/>
      <c r="E64" s="195"/>
      <c r="F64" s="195"/>
      <c r="G64" s="195"/>
      <c r="H64" s="196"/>
      <c r="I64" s="1">
        <v>165</v>
      </c>
      <c r="J64" s="7"/>
      <c r="K64" s="7"/>
      <c r="L64" s="7"/>
      <c r="M64" s="7"/>
    </row>
    <row r="65" spans="1:13" x14ac:dyDescent="0.2">
      <c r="A65" s="194" t="s">
        <v>187</v>
      </c>
      <c r="B65" s="195"/>
      <c r="C65" s="195"/>
      <c r="D65" s="195"/>
      <c r="E65" s="195"/>
      <c r="F65" s="195"/>
      <c r="G65" s="195"/>
      <c r="H65" s="196"/>
      <c r="I65" s="1">
        <v>166</v>
      </c>
      <c r="J65" s="7"/>
      <c r="K65" s="7"/>
      <c r="L65" s="7"/>
      <c r="M65" s="7"/>
    </row>
    <row r="66" spans="1:13" ht="21.6" customHeight="1" x14ac:dyDescent="0.2">
      <c r="A66" s="194" t="s">
        <v>158</v>
      </c>
      <c r="B66" s="195"/>
      <c r="C66" s="195"/>
      <c r="D66" s="195"/>
      <c r="E66" s="195"/>
      <c r="F66" s="195"/>
      <c r="G66" s="195"/>
      <c r="H66" s="196"/>
      <c r="I66" s="1">
        <v>167</v>
      </c>
      <c r="J66" s="50">
        <f>J57-J65</f>
        <v>0</v>
      </c>
      <c r="K66" s="50">
        <f>K57-K65</f>
        <v>0</v>
      </c>
      <c r="L66" s="50">
        <f>L57-L65</f>
        <v>0</v>
      </c>
      <c r="M66" s="50">
        <f>M57-M65</f>
        <v>0</v>
      </c>
    </row>
    <row r="67" spans="1:13" x14ac:dyDescent="0.2">
      <c r="A67" s="194" t="s">
        <v>159</v>
      </c>
      <c r="B67" s="195"/>
      <c r="C67" s="195"/>
      <c r="D67" s="195"/>
      <c r="E67" s="195"/>
      <c r="F67" s="195"/>
      <c r="G67" s="195"/>
      <c r="H67" s="196"/>
      <c r="I67" s="1">
        <v>168</v>
      </c>
      <c r="J67" s="119">
        <f>J56+J66</f>
        <v>-68085309</v>
      </c>
      <c r="K67" s="119">
        <f>K56+K66</f>
        <v>-13270015</v>
      </c>
      <c r="L67" s="119">
        <f>L56+L66</f>
        <v>-225800634</v>
      </c>
      <c r="M67" s="119">
        <f>M56+M66</f>
        <v>-165178519</v>
      </c>
    </row>
    <row r="68" spans="1:13" ht="12.75" customHeight="1" x14ac:dyDescent="0.2">
      <c r="A68" s="246" t="s">
        <v>277</v>
      </c>
      <c r="B68" s="247"/>
      <c r="C68" s="247"/>
      <c r="D68" s="247"/>
      <c r="E68" s="247"/>
      <c r="F68" s="247"/>
      <c r="G68" s="247"/>
      <c r="H68" s="247"/>
      <c r="I68" s="247"/>
      <c r="J68" s="247"/>
      <c r="K68" s="247"/>
      <c r="L68" s="247"/>
      <c r="M68" s="248"/>
    </row>
    <row r="69" spans="1:13" ht="12.75" customHeight="1" x14ac:dyDescent="0.2">
      <c r="A69" s="249" t="s">
        <v>153</v>
      </c>
      <c r="B69" s="250"/>
      <c r="C69" s="250"/>
      <c r="D69" s="250"/>
      <c r="E69" s="250"/>
      <c r="F69" s="250"/>
      <c r="G69" s="250"/>
      <c r="H69" s="250"/>
      <c r="I69" s="250"/>
      <c r="J69" s="250"/>
      <c r="K69" s="250"/>
      <c r="L69" s="250"/>
      <c r="M69" s="251"/>
    </row>
    <row r="70" spans="1:13" x14ac:dyDescent="0.2">
      <c r="A70" s="235" t="s">
        <v>199</v>
      </c>
      <c r="B70" s="236"/>
      <c r="C70" s="236"/>
      <c r="D70" s="236"/>
      <c r="E70" s="236"/>
      <c r="F70" s="236"/>
      <c r="G70" s="236"/>
      <c r="H70" s="237"/>
      <c r="I70" s="1">
        <v>169</v>
      </c>
      <c r="J70" s="7"/>
      <c r="K70" s="7"/>
      <c r="L70" s="7"/>
      <c r="M70" s="7"/>
    </row>
    <row r="71" spans="1:13" x14ac:dyDescent="0.2">
      <c r="A71" s="243" t="s">
        <v>200</v>
      </c>
      <c r="B71" s="244"/>
      <c r="C71" s="244"/>
      <c r="D71" s="244"/>
      <c r="E71" s="244"/>
      <c r="F71" s="244"/>
      <c r="G71" s="244"/>
      <c r="H71" s="245"/>
      <c r="I71" s="4">
        <v>170</v>
      </c>
      <c r="J71" s="8"/>
      <c r="K71" s="8"/>
      <c r="L71" s="8"/>
      <c r="M71" s="8"/>
    </row>
  </sheetData>
  <mergeCells count="73">
    <mergeCell ref="A2:M2"/>
    <mergeCell ref="A1:M1"/>
    <mergeCell ref="A71:H71"/>
    <mergeCell ref="A65:H65"/>
    <mergeCell ref="A66:H66"/>
    <mergeCell ref="A67:H67"/>
    <mergeCell ref="A68:M68"/>
    <mergeCell ref="A69:M69"/>
    <mergeCell ref="A62:H62"/>
    <mergeCell ref="A63:H63"/>
    <mergeCell ref="A64:H64"/>
    <mergeCell ref="A70:H70"/>
    <mergeCell ref="A58:H58"/>
    <mergeCell ref="A59:H59"/>
    <mergeCell ref="A60:H60"/>
    <mergeCell ref="A61:H61"/>
    <mergeCell ref="A54:H54"/>
    <mergeCell ref="A56:H56"/>
    <mergeCell ref="A55:M55"/>
    <mergeCell ref="A57:H57"/>
    <mergeCell ref="A50:H50"/>
    <mergeCell ref="A51:M51"/>
    <mergeCell ref="A52:H52"/>
    <mergeCell ref="A53:H53"/>
    <mergeCell ref="A46:H46"/>
    <mergeCell ref="A47:H47"/>
    <mergeCell ref="A48:H48"/>
    <mergeCell ref="A49:H49"/>
    <mergeCell ref="A42:H42"/>
    <mergeCell ref="A43:H43"/>
    <mergeCell ref="A44:H44"/>
    <mergeCell ref="A45:H45"/>
    <mergeCell ref="A38:H38"/>
    <mergeCell ref="A39:H39"/>
    <mergeCell ref="A40:H40"/>
    <mergeCell ref="A41:H41"/>
    <mergeCell ref="A34:H34"/>
    <mergeCell ref="A35:H35"/>
    <mergeCell ref="A36:H36"/>
    <mergeCell ref="A37:H37"/>
    <mergeCell ref="A30:H30"/>
    <mergeCell ref="A31:H31"/>
    <mergeCell ref="A32:H32"/>
    <mergeCell ref="A33:H33"/>
    <mergeCell ref="A26:H26"/>
    <mergeCell ref="A27:H27"/>
    <mergeCell ref="A28:H28"/>
    <mergeCell ref="A29:H29"/>
    <mergeCell ref="A22:H22"/>
    <mergeCell ref="A23:H23"/>
    <mergeCell ref="A24:H24"/>
    <mergeCell ref="A25:H25"/>
    <mergeCell ref="A18:H18"/>
    <mergeCell ref="A19:H19"/>
    <mergeCell ref="A20:H20"/>
    <mergeCell ref="A21:H21"/>
    <mergeCell ref="A15:H15"/>
    <mergeCell ref="A16:H16"/>
    <mergeCell ref="A17:H17"/>
    <mergeCell ref="A10:H10"/>
    <mergeCell ref="A11:H11"/>
    <mergeCell ref="A12:H12"/>
    <mergeCell ref="A13:H13"/>
    <mergeCell ref="A9:H9"/>
    <mergeCell ref="J4:K4"/>
    <mergeCell ref="L4:M4"/>
    <mergeCell ref="A5:H5"/>
    <mergeCell ref="A14:H14"/>
    <mergeCell ref="A3:M3"/>
    <mergeCell ref="A4:H4"/>
    <mergeCell ref="A6:H6"/>
    <mergeCell ref="A7:H7"/>
    <mergeCell ref="A8:H8"/>
  </mergeCells>
  <phoneticPr fontId="3" type="noConversion"/>
  <dataValidations count="3">
    <dataValidation type="whole" operator="notEqual" allowBlank="1" showInputMessage="1" showErrorMessage="1" errorTitle="Pogrešan unos" error="Mogu se unijeti samo cjelobrojne vrijednosti." sqref="K66:M67 J70:L71 J53:L54 J56:J67 K56:L56 K57:M57 K58:L65 J47:M47">
      <formula1>999999999999</formula1>
    </dataValidation>
    <dataValidation type="whole" operator="notEqual" allowBlank="1" showInputMessage="1" showErrorMessage="1" errorTitle="Pogrešan unos" error="Mogu se unijeti samo cjelobrojne pozitivne ili negativne vrijednosti." sqref="J11:M11 K31">
      <formula1>999999999999</formula1>
    </dataValidation>
    <dataValidation type="whole" operator="greaterThanOrEqual" allowBlank="1" showInputMessage="1" showErrorMessage="1" errorTitle="Pogrešan unos" error="Mogu se unijeti samo cjelobrojne pozitivne vrijednosti." sqref="J48:M50 J7:M10 J12:J46 L12:M46 K12:K30 K32:K46">
      <formula1>0</formula1>
    </dataValidation>
  </dataValidations>
  <pageMargins left="0.74803149606299213" right="0.23622047244094491" top="0.98425196850393704" bottom="0.98425196850393704" header="0.51181102362204722" footer="0.51181102362204722"/>
  <pageSetup paperSize="9" scale="75" orientation="portrait" r:id="rId1"/>
  <headerFooter alignWithMargins="0"/>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view="pageBreakPreview" zoomScaleNormal="100" workbookViewId="0">
      <selection activeCell="I25" sqref="I25"/>
    </sheetView>
  </sheetViews>
  <sheetFormatPr defaultColWidth="9.140625" defaultRowHeight="12.75" x14ac:dyDescent="0.2"/>
  <cols>
    <col min="1" max="7" width="9.140625" style="49"/>
    <col min="8" max="8" width="3" style="49" customWidth="1"/>
    <col min="9" max="9" width="9.140625" style="49"/>
    <col min="10" max="10" width="11" style="49" customWidth="1"/>
    <col min="11" max="11" width="11.28515625" style="49" customWidth="1"/>
    <col min="12" max="16384" width="9.140625" style="49"/>
  </cols>
  <sheetData>
    <row r="1" spans="1:11" ht="22.9" customHeight="1" x14ac:dyDescent="0.2">
      <c r="A1" s="253" t="s">
        <v>162</v>
      </c>
      <c r="B1" s="253"/>
      <c r="C1" s="253"/>
      <c r="D1" s="253"/>
      <c r="E1" s="253"/>
      <c r="F1" s="253"/>
      <c r="G1" s="253"/>
      <c r="H1" s="253"/>
      <c r="I1" s="253"/>
      <c r="J1" s="253"/>
      <c r="K1" s="253"/>
    </row>
    <row r="2" spans="1:11" ht="22.15" customHeight="1" x14ac:dyDescent="0.2">
      <c r="A2" s="254" t="s">
        <v>306</v>
      </c>
      <c r="B2" s="254"/>
      <c r="C2" s="254"/>
      <c r="D2" s="254"/>
      <c r="E2" s="254"/>
      <c r="F2" s="254"/>
      <c r="G2" s="254"/>
      <c r="H2" s="254"/>
      <c r="I2" s="254"/>
      <c r="J2" s="254"/>
      <c r="K2" s="254"/>
    </row>
    <row r="3" spans="1:11" ht="15.75" x14ac:dyDescent="0.2">
      <c r="A3" s="252" t="s">
        <v>301</v>
      </c>
      <c r="B3" s="252"/>
      <c r="C3" s="252"/>
      <c r="D3" s="252"/>
      <c r="E3" s="252"/>
      <c r="F3" s="252"/>
      <c r="G3" s="252"/>
      <c r="H3" s="252"/>
      <c r="I3" s="252"/>
      <c r="J3" s="252"/>
      <c r="K3" s="252"/>
    </row>
    <row r="4" spans="1:11" ht="23.25" x14ac:dyDescent="0.2">
      <c r="A4" s="255" t="s">
        <v>39</v>
      </c>
      <c r="B4" s="255"/>
      <c r="C4" s="255"/>
      <c r="D4" s="255"/>
      <c r="E4" s="255"/>
      <c r="F4" s="255"/>
      <c r="G4" s="255"/>
      <c r="H4" s="255"/>
      <c r="I4" s="59" t="s">
        <v>244</v>
      </c>
      <c r="J4" s="60" t="s">
        <v>282</v>
      </c>
      <c r="K4" s="60" t="s">
        <v>283</v>
      </c>
    </row>
    <row r="5" spans="1:11" x14ac:dyDescent="0.2">
      <c r="A5" s="256">
        <v>1</v>
      </c>
      <c r="B5" s="256"/>
      <c r="C5" s="256"/>
      <c r="D5" s="256"/>
      <c r="E5" s="256"/>
      <c r="F5" s="256"/>
      <c r="G5" s="256"/>
      <c r="H5" s="256"/>
      <c r="I5" s="63">
        <v>2</v>
      </c>
      <c r="J5" s="64" t="s">
        <v>247</v>
      </c>
      <c r="K5" s="64" t="s">
        <v>248</v>
      </c>
    </row>
    <row r="6" spans="1:11" x14ac:dyDescent="0.2">
      <c r="A6" s="211" t="s">
        <v>130</v>
      </c>
      <c r="B6" s="222"/>
      <c r="C6" s="222"/>
      <c r="D6" s="222"/>
      <c r="E6" s="222"/>
      <c r="F6" s="222"/>
      <c r="G6" s="222"/>
      <c r="H6" s="222"/>
      <c r="I6" s="257"/>
      <c r="J6" s="257"/>
      <c r="K6" s="258"/>
    </row>
    <row r="7" spans="1:11" x14ac:dyDescent="0.2">
      <c r="A7" s="205" t="s">
        <v>164</v>
      </c>
      <c r="B7" s="206"/>
      <c r="C7" s="206"/>
      <c r="D7" s="206"/>
      <c r="E7" s="206"/>
      <c r="F7" s="206"/>
      <c r="G7" s="206"/>
      <c r="H7" s="206"/>
      <c r="I7" s="1">
        <v>1</v>
      </c>
      <c r="J7" s="7">
        <v>1082130531</v>
      </c>
      <c r="K7" s="7">
        <v>1009141521</v>
      </c>
    </row>
    <row r="8" spans="1:11" x14ac:dyDescent="0.2">
      <c r="A8" s="205" t="s">
        <v>93</v>
      </c>
      <c r="B8" s="206"/>
      <c r="C8" s="206"/>
      <c r="D8" s="206"/>
      <c r="E8" s="206"/>
      <c r="F8" s="206"/>
      <c r="G8" s="206"/>
      <c r="H8" s="206"/>
      <c r="I8" s="1">
        <v>2</v>
      </c>
      <c r="J8" s="7"/>
      <c r="K8" s="7"/>
    </row>
    <row r="9" spans="1:11" x14ac:dyDescent="0.2">
      <c r="A9" s="205" t="s">
        <v>94</v>
      </c>
      <c r="B9" s="206"/>
      <c r="C9" s="206"/>
      <c r="D9" s="206"/>
      <c r="E9" s="206"/>
      <c r="F9" s="206"/>
      <c r="G9" s="206"/>
      <c r="H9" s="206"/>
      <c r="I9" s="1">
        <v>3</v>
      </c>
      <c r="J9" s="7">
        <v>2397414</v>
      </c>
      <c r="K9" s="7">
        <v>1479718</v>
      </c>
    </row>
    <row r="10" spans="1:11" x14ac:dyDescent="0.2">
      <c r="A10" s="205" t="s">
        <v>95</v>
      </c>
      <c r="B10" s="206"/>
      <c r="C10" s="206"/>
      <c r="D10" s="206"/>
      <c r="E10" s="206"/>
      <c r="F10" s="206"/>
      <c r="G10" s="206"/>
      <c r="H10" s="206"/>
      <c r="I10" s="1">
        <v>4</v>
      </c>
      <c r="J10" s="7">
        <v>162106768</v>
      </c>
      <c r="K10" s="7">
        <v>156670670</v>
      </c>
    </row>
    <row r="11" spans="1:11" x14ac:dyDescent="0.2">
      <c r="A11" s="205" t="s">
        <v>96</v>
      </c>
      <c r="B11" s="206"/>
      <c r="C11" s="206"/>
      <c r="D11" s="206"/>
      <c r="E11" s="206"/>
      <c r="F11" s="206"/>
      <c r="G11" s="206"/>
      <c r="H11" s="206"/>
      <c r="I11" s="1">
        <v>5</v>
      </c>
      <c r="J11" s="7">
        <v>2640209</v>
      </c>
      <c r="K11" s="7">
        <v>1399296</v>
      </c>
    </row>
    <row r="12" spans="1:11" x14ac:dyDescent="0.2">
      <c r="A12" s="194" t="s">
        <v>163</v>
      </c>
      <c r="B12" s="195"/>
      <c r="C12" s="195"/>
      <c r="D12" s="195"/>
      <c r="E12" s="195"/>
      <c r="F12" s="195"/>
      <c r="G12" s="195"/>
      <c r="H12" s="195"/>
      <c r="I12" s="1">
        <v>6</v>
      </c>
      <c r="J12" s="115">
        <f>SUM(J7:J11)</f>
        <v>1249274922</v>
      </c>
      <c r="K12" s="115">
        <f>SUM(K7:K11)</f>
        <v>1168691205</v>
      </c>
    </row>
    <row r="13" spans="1:11" x14ac:dyDescent="0.2">
      <c r="A13" s="205" t="s">
        <v>97</v>
      </c>
      <c r="B13" s="206"/>
      <c r="C13" s="206"/>
      <c r="D13" s="206"/>
      <c r="E13" s="206"/>
      <c r="F13" s="206"/>
      <c r="G13" s="206"/>
      <c r="H13" s="206"/>
      <c r="I13" s="1">
        <v>7</v>
      </c>
      <c r="J13" s="7">
        <v>1446589161</v>
      </c>
      <c r="K13" s="7">
        <v>893791148</v>
      </c>
    </row>
    <row r="14" spans="1:11" x14ac:dyDescent="0.2">
      <c r="A14" s="205" t="s">
        <v>98</v>
      </c>
      <c r="B14" s="206"/>
      <c r="C14" s="206"/>
      <c r="D14" s="206"/>
      <c r="E14" s="206"/>
      <c r="F14" s="206"/>
      <c r="G14" s="206"/>
      <c r="H14" s="206"/>
      <c r="I14" s="1">
        <v>8</v>
      </c>
      <c r="J14" s="7">
        <v>125349755</v>
      </c>
      <c r="K14" s="7">
        <v>119904127</v>
      </c>
    </row>
    <row r="15" spans="1:11" x14ac:dyDescent="0.2">
      <c r="A15" s="205" t="s">
        <v>99</v>
      </c>
      <c r="B15" s="206"/>
      <c r="C15" s="206"/>
      <c r="D15" s="206"/>
      <c r="E15" s="206"/>
      <c r="F15" s="206"/>
      <c r="G15" s="206"/>
      <c r="H15" s="206"/>
      <c r="I15" s="1">
        <v>9</v>
      </c>
      <c r="J15" s="7">
        <v>6726260</v>
      </c>
      <c r="K15" s="7">
        <v>7429265</v>
      </c>
    </row>
    <row r="16" spans="1:11" x14ac:dyDescent="0.2">
      <c r="A16" s="205" t="s">
        <v>100</v>
      </c>
      <c r="B16" s="206"/>
      <c r="C16" s="206"/>
      <c r="D16" s="206"/>
      <c r="E16" s="206"/>
      <c r="F16" s="206"/>
      <c r="G16" s="206"/>
      <c r="H16" s="206"/>
      <c r="I16" s="1">
        <v>10</v>
      </c>
      <c r="J16" s="7">
        <v>18577889</v>
      </c>
      <c r="K16" s="7">
        <v>15210604</v>
      </c>
    </row>
    <row r="17" spans="1:11" x14ac:dyDescent="0.2">
      <c r="A17" s="205" t="s">
        <v>101</v>
      </c>
      <c r="B17" s="206"/>
      <c r="C17" s="206"/>
      <c r="D17" s="206"/>
      <c r="E17" s="206"/>
      <c r="F17" s="206"/>
      <c r="G17" s="206"/>
      <c r="H17" s="206"/>
      <c r="I17" s="1">
        <v>11</v>
      </c>
      <c r="J17" s="7">
        <v>73622488</v>
      </c>
      <c r="K17" s="7">
        <v>45605198</v>
      </c>
    </row>
    <row r="18" spans="1:11" x14ac:dyDescent="0.2">
      <c r="A18" s="205" t="s">
        <v>102</v>
      </c>
      <c r="B18" s="206"/>
      <c r="C18" s="206"/>
      <c r="D18" s="206"/>
      <c r="E18" s="206"/>
      <c r="F18" s="206"/>
      <c r="G18" s="206"/>
      <c r="H18" s="206"/>
      <c r="I18" s="1">
        <v>12</v>
      </c>
      <c r="J18" s="7">
        <v>7861481</v>
      </c>
      <c r="K18" s="7">
        <v>21504112</v>
      </c>
    </row>
    <row r="19" spans="1:11" x14ac:dyDescent="0.2">
      <c r="A19" s="194" t="s">
        <v>32</v>
      </c>
      <c r="B19" s="195"/>
      <c r="C19" s="195"/>
      <c r="D19" s="195"/>
      <c r="E19" s="195"/>
      <c r="F19" s="195"/>
      <c r="G19" s="195"/>
      <c r="H19" s="195"/>
      <c r="I19" s="1">
        <v>13</v>
      </c>
      <c r="J19" s="115">
        <f>SUM(J13:J18)</f>
        <v>1678727034</v>
      </c>
      <c r="K19" s="115">
        <f>SUM(K13:K18)</f>
        <v>1103444454</v>
      </c>
    </row>
    <row r="20" spans="1:11" ht="24.6" customHeight="1" x14ac:dyDescent="0.2">
      <c r="A20" s="194" t="s">
        <v>84</v>
      </c>
      <c r="B20" s="259"/>
      <c r="C20" s="259"/>
      <c r="D20" s="259"/>
      <c r="E20" s="259"/>
      <c r="F20" s="259"/>
      <c r="G20" s="259"/>
      <c r="H20" s="260"/>
      <c r="I20" s="1">
        <v>14</v>
      </c>
      <c r="J20" s="115">
        <f>IF(J12&gt;J19,J12-J19,0)</f>
        <v>0</v>
      </c>
      <c r="K20" s="115">
        <f>IF(K12&gt;K19,K12-K19,0)</f>
        <v>65246751</v>
      </c>
    </row>
    <row r="21" spans="1:11" ht="23.45" customHeight="1" x14ac:dyDescent="0.2">
      <c r="A21" s="208" t="s">
        <v>85</v>
      </c>
      <c r="B21" s="261"/>
      <c r="C21" s="261"/>
      <c r="D21" s="261"/>
      <c r="E21" s="261"/>
      <c r="F21" s="261"/>
      <c r="G21" s="261"/>
      <c r="H21" s="262"/>
      <c r="I21" s="1">
        <v>15</v>
      </c>
      <c r="J21" s="115">
        <f>IF(J19&gt;J12,J19-J12,0)</f>
        <v>429452112</v>
      </c>
      <c r="K21" s="115">
        <f>IF(K19&gt;K12,K19-K12,0)</f>
        <v>0</v>
      </c>
    </row>
    <row r="22" spans="1:11" x14ac:dyDescent="0.2">
      <c r="A22" s="211" t="s">
        <v>131</v>
      </c>
      <c r="B22" s="222"/>
      <c r="C22" s="222"/>
      <c r="D22" s="222"/>
      <c r="E22" s="222"/>
      <c r="F22" s="222"/>
      <c r="G22" s="222"/>
      <c r="H22" s="222"/>
      <c r="I22" s="257"/>
      <c r="J22" s="257"/>
      <c r="K22" s="258"/>
    </row>
    <row r="23" spans="1:11" x14ac:dyDescent="0.2">
      <c r="A23" s="205" t="s">
        <v>136</v>
      </c>
      <c r="B23" s="206"/>
      <c r="C23" s="206"/>
      <c r="D23" s="206"/>
      <c r="E23" s="206"/>
      <c r="F23" s="206"/>
      <c r="G23" s="206"/>
      <c r="H23" s="206"/>
      <c r="I23" s="1">
        <v>16</v>
      </c>
      <c r="J23" s="5"/>
      <c r="K23" s="7">
        <v>11042</v>
      </c>
    </row>
    <row r="24" spans="1:11" x14ac:dyDescent="0.2">
      <c r="A24" s="205" t="s">
        <v>137</v>
      </c>
      <c r="B24" s="206"/>
      <c r="C24" s="206"/>
      <c r="D24" s="206"/>
      <c r="E24" s="206"/>
      <c r="F24" s="206"/>
      <c r="G24" s="206"/>
      <c r="H24" s="206"/>
      <c r="I24" s="1">
        <v>17</v>
      </c>
      <c r="J24" s="5"/>
      <c r="K24" s="7"/>
    </row>
    <row r="25" spans="1:11" x14ac:dyDescent="0.2">
      <c r="A25" s="205" t="s">
        <v>284</v>
      </c>
      <c r="B25" s="206"/>
      <c r="C25" s="206"/>
      <c r="D25" s="206"/>
      <c r="E25" s="206"/>
      <c r="F25" s="206"/>
      <c r="G25" s="206"/>
      <c r="H25" s="206"/>
      <c r="I25" s="1">
        <v>18</v>
      </c>
      <c r="J25" s="5"/>
      <c r="K25" s="7"/>
    </row>
    <row r="26" spans="1:11" x14ac:dyDescent="0.2">
      <c r="A26" s="205" t="s">
        <v>285</v>
      </c>
      <c r="B26" s="206"/>
      <c r="C26" s="206"/>
      <c r="D26" s="206"/>
      <c r="E26" s="206"/>
      <c r="F26" s="206"/>
      <c r="G26" s="206"/>
      <c r="H26" s="206"/>
      <c r="I26" s="1">
        <v>19</v>
      </c>
      <c r="J26" s="5">
        <v>1005704</v>
      </c>
      <c r="K26" s="7"/>
    </row>
    <row r="27" spans="1:11" x14ac:dyDescent="0.2">
      <c r="A27" s="205" t="s">
        <v>138</v>
      </c>
      <c r="B27" s="206"/>
      <c r="C27" s="206"/>
      <c r="D27" s="206"/>
      <c r="E27" s="206"/>
      <c r="F27" s="206"/>
      <c r="G27" s="206"/>
      <c r="H27" s="206"/>
      <c r="I27" s="1">
        <v>20</v>
      </c>
      <c r="J27" s="5"/>
      <c r="K27" s="7">
        <v>10039376</v>
      </c>
    </row>
    <row r="28" spans="1:11" x14ac:dyDescent="0.2">
      <c r="A28" s="194" t="s">
        <v>90</v>
      </c>
      <c r="B28" s="195"/>
      <c r="C28" s="195"/>
      <c r="D28" s="195"/>
      <c r="E28" s="195"/>
      <c r="F28" s="195"/>
      <c r="G28" s="195"/>
      <c r="H28" s="195"/>
      <c r="I28" s="1">
        <v>21</v>
      </c>
      <c r="J28" s="120">
        <f>SUM(J23:J27)</f>
        <v>1005704</v>
      </c>
      <c r="K28" s="115">
        <f>SUM(K23:K27)</f>
        <v>10050418</v>
      </c>
    </row>
    <row r="29" spans="1:11" x14ac:dyDescent="0.2">
      <c r="A29" s="205" t="s">
        <v>2</v>
      </c>
      <c r="B29" s="206"/>
      <c r="C29" s="206"/>
      <c r="D29" s="206"/>
      <c r="E29" s="206"/>
      <c r="F29" s="206"/>
      <c r="G29" s="206"/>
      <c r="H29" s="206"/>
      <c r="I29" s="1">
        <v>22</v>
      </c>
      <c r="J29" s="7">
        <v>43515999</v>
      </c>
      <c r="K29" s="7">
        <v>21994018</v>
      </c>
    </row>
    <row r="30" spans="1:11" x14ac:dyDescent="0.2">
      <c r="A30" s="205" t="s">
        <v>3</v>
      </c>
      <c r="B30" s="206"/>
      <c r="C30" s="206"/>
      <c r="D30" s="206"/>
      <c r="E30" s="206"/>
      <c r="F30" s="206"/>
      <c r="G30" s="206"/>
      <c r="H30" s="206"/>
      <c r="I30" s="1">
        <v>23</v>
      </c>
      <c r="J30" s="7"/>
      <c r="K30" s="7"/>
    </row>
    <row r="31" spans="1:11" x14ac:dyDescent="0.2">
      <c r="A31" s="205" t="s">
        <v>4</v>
      </c>
      <c r="B31" s="206"/>
      <c r="C31" s="206"/>
      <c r="D31" s="206"/>
      <c r="E31" s="206"/>
      <c r="F31" s="206"/>
      <c r="G31" s="206"/>
      <c r="H31" s="206"/>
      <c r="I31" s="1">
        <v>24</v>
      </c>
      <c r="J31" s="7"/>
      <c r="K31" s="7"/>
    </row>
    <row r="32" spans="1:11" x14ac:dyDescent="0.2">
      <c r="A32" s="194" t="s">
        <v>33</v>
      </c>
      <c r="B32" s="195"/>
      <c r="C32" s="195"/>
      <c r="D32" s="195"/>
      <c r="E32" s="195"/>
      <c r="F32" s="195"/>
      <c r="G32" s="195"/>
      <c r="H32" s="195"/>
      <c r="I32" s="1">
        <v>25</v>
      </c>
      <c r="J32" s="120">
        <f>SUM(J29:J31)</f>
        <v>43515999</v>
      </c>
      <c r="K32" s="115">
        <f>SUM(K29:K31)</f>
        <v>21994018</v>
      </c>
    </row>
    <row r="33" spans="1:11" ht="25.9" customHeight="1" x14ac:dyDescent="0.2">
      <c r="A33" s="194" t="s">
        <v>86</v>
      </c>
      <c r="B33" s="195"/>
      <c r="C33" s="195"/>
      <c r="D33" s="195"/>
      <c r="E33" s="195"/>
      <c r="F33" s="195"/>
      <c r="G33" s="195"/>
      <c r="H33" s="195"/>
      <c r="I33" s="1">
        <v>26</v>
      </c>
      <c r="J33" s="120">
        <f>IF(J28&gt;J32,J28-J32,0)</f>
        <v>0</v>
      </c>
      <c r="K33" s="115">
        <f>IF(K28&gt;K32,K28-K32,0)</f>
        <v>0</v>
      </c>
    </row>
    <row r="34" spans="1:11" ht="22.9" customHeight="1" x14ac:dyDescent="0.2">
      <c r="A34" s="194" t="s">
        <v>87</v>
      </c>
      <c r="B34" s="195"/>
      <c r="C34" s="195"/>
      <c r="D34" s="195"/>
      <c r="E34" s="195"/>
      <c r="F34" s="195"/>
      <c r="G34" s="195"/>
      <c r="H34" s="195"/>
      <c r="I34" s="1">
        <v>27</v>
      </c>
      <c r="J34" s="120">
        <f>IF(J32&gt;J28,J32-J28,0)</f>
        <v>42510295</v>
      </c>
      <c r="K34" s="115">
        <f>IF(K32&gt;K28,K32-K28,0)</f>
        <v>11943600</v>
      </c>
    </row>
    <row r="35" spans="1:11" x14ac:dyDescent="0.2">
      <c r="A35" s="211" t="s">
        <v>132</v>
      </c>
      <c r="B35" s="222"/>
      <c r="C35" s="222"/>
      <c r="D35" s="222"/>
      <c r="E35" s="222"/>
      <c r="F35" s="222"/>
      <c r="G35" s="222"/>
      <c r="H35" s="222"/>
      <c r="I35" s="257">
        <v>0</v>
      </c>
      <c r="J35" s="257"/>
      <c r="K35" s="258"/>
    </row>
    <row r="36" spans="1:11" x14ac:dyDescent="0.2">
      <c r="A36" s="205" t="s">
        <v>144</v>
      </c>
      <c r="B36" s="206"/>
      <c r="C36" s="206"/>
      <c r="D36" s="206"/>
      <c r="E36" s="206"/>
      <c r="F36" s="206"/>
      <c r="G36" s="206"/>
      <c r="H36" s="206"/>
      <c r="I36" s="1">
        <v>28</v>
      </c>
      <c r="J36" s="7"/>
      <c r="K36" s="7"/>
    </row>
    <row r="37" spans="1:11" x14ac:dyDescent="0.2">
      <c r="A37" s="205" t="s">
        <v>23</v>
      </c>
      <c r="B37" s="206"/>
      <c r="C37" s="206"/>
      <c r="D37" s="206"/>
      <c r="E37" s="206"/>
      <c r="F37" s="206"/>
      <c r="G37" s="206"/>
      <c r="H37" s="206"/>
      <c r="I37" s="1">
        <v>29</v>
      </c>
      <c r="J37" s="7">
        <v>1034300000</v>
      </c>
      <c r="K37" s="7">
        <v>589510000</v>
      </c>
    </row>
    <row r="38" spans="1:11" x14ac:dyDescent="0.2">
      <c r="A38" s="205" t="s">
        <v>24</v>
      </c>
      <c r="B38" s="206"/>
      <c r="C38" s="206"/>
      <c r="D38" s="206"/>
      <c r="E38" s="206"/>
      <c r="F38" s="206"/>
      <c r="G38" s="206"/>
      <c r="H38" s="206"/>
      <c r="I38" s="1">
        <v>30</v>
      </c>
      <c r="J38" s="7">
        <v>485182668</v>
      </c>
      <c r="K38" s="7">
        <v>204449986</v>
      </c>
    </row>
    <row r="39" spans="1:11" x14ac:dyDescent="0.2">
      <c r="A39" s="194" t="s">
        <v>34</v>
      </c>
      <c r="B39" s="195"/>
      <c r="C39" s="195"/>
      <c r="D39" s="195"/>
      <c r="E39" s="195"/>
      <c r="F39" s="195"/>
      <c r="G39" s="195"/>
      <c r="H39" s="195"/>
      <c r="I39" s="1">
        <v>31</v>
      </c>
      <c r="J39" s="115">
        <f>SUM(J36:J38)</f>
        <v>1519482668</v>
      </c>
      <c r="K39" s="115">
        <f>SUM(K36:K38)</f>
        <v>793959986</v>
      </c>
    </row>
    <row r="40" spans="1:11" x14ac:dyDescent="0.2">
      <c r="A40" s="205" t="s">
        <v>25</v>
      </c>
      <c r="B40" s="206"/>
      <c r="C40" s="206"/>
      <c r="D40" s="206"/>
      <c r="E40" s="206"/>
      <c r="F40" s="206"/>
      <c r="G40" s="206"/>
      <c r="H40" s="206"/>
      <c r="I40" s="1">
        <v>32</v>
      </c>
      <c r="J40" s="7">
        <v>969022222</v>
      </c>
      <c r="K40" s="7">
        <v>676911776</v>
      </c>
    </row>
    <row r="41" spans="1:11" x14ac:dyDescent="0.2">
      <c r="A41" s="205" t="s">
        <v>26</v>
      </c>
      <c r="B41" s="206"/>
      <c r="C41" s="206"/>
      <c r="D41" s="206"/>
      <c r="E41" s="206"/>
      <c r="F41" s="206"/>
      <c r="G41" s="206"/>
      <c r="H41" s="206"/>
      <c r="I41" s="1">
        <v>33</v>
      </c>
      <c r="J41" s="7"/>
      <c r="K41" s="7"/>
    </row>
    <row r="42" spans="1:11" x14ac:dyDescent="0.2">
      <c r="A42" s="205" t="s">
        <v>27</v>
      </c>
      <c r="B42" s="206"/>
      <c r="C42" s="206"/>
      <c r="D42" s="206"/>
      <c r="E42" s="206"/>
      <c r="F42" s="206"/>
      <c r="G42" s="206"/>
      <c r="H42" s="206"/>
      <c r="I42" s="1">
        <v>34</v>
      </c>
      <c r="J42" s="7"/>
      <c r="K42" s="7"/>
    </row>
    <row r="43" spans="1:11" x14ac:dyDescent="0.2">
      <c r="A43" s="205" t="s">
        <v>28</v>
      </c>
      <c r="B43" s="206"/>
      <c r="C43" s="206"/>
      <c r="D43" s="206"/>
      <c r="E43" s="206"/>
      <c r="F43" s="206"/>
      <c r="G43" s="206"/>
      <c r="H43" s="206"/>
      <c r="I43" s="1">
        <v>35</v>
      </c>
      <c r="J43" s="7"/>
      <c r="K43" s="7"/>
    </row>
    <row r="44" spans="1:11" x14ac:dyDescent="0.2">
      <c r="A44" s="205" t="s">
        <v>29</v>
      </c>
      <c r="B44" s="206"/>
      <c r="C44" s="206"/>
      <c r="D44" s="206"/>
      <c r="E44" s="206"/>
      <c r="F44" s="206"/>
      <c r="G44" s="206"/>
      <c r="H44" s="206"/>
      <c r="I44" s="1">
        <v>36</v>
      </c>
      <c r="J44" s="7">
        <v>109081401</v>
      </c>
      <c r="K44" s="7">
        <v>78982884</v>
      </c>
    </row>
    <row r="45" spans="1:11" x14ac:dyDescent="0.2">
      <c r="A45" s="194" t="s">
        <v>122</v>
      </c>
      <c r="B45" s="195"/>
      <c r="C45" s="195"/>
      <c r="D45" s="195"/>
      <c r="E45" s="195"/>
      <c r="F45" s="195"/>
      <c r="G45" s="195"/>
      <c r="H45" s="195"/>
      <c r="I45" s="1">
        <v>37</v>
      </c>
      <c r="J45" s="115">
        <f>SUM(J40:J44)</f>
        <v>1078103623</v>
      </c>
      <c r="K45" s="115">
        <f>SUM(K40:K44)</f>
        <v>755894660</v>
      </c>
    </row>
    <row r="46" spans="1:11" ht="21.6" customHeight="1" x14ac:dyDescent="0.2">
      <c r="A46" s="194" t="s">
        <v>134</v>
      </c>
      <c r="B46" s="195"/>
      <c r="C46" s="195"/>
      <c r="D46" s="195"/>
      <c r="E46" s="195"/>
      <c r="F46" s="195"/>
      <c r="G46" s="195"/>
      <c r="H46" s="195"/>
      <c r="I46" s="1">
        <v>38</v>
      </c>
      <c r="J46" s="115">
        <f>IF(J39&gt;J45,J39-J45,0)</f>
        <v>441379045</v>
      </c>
      <c r="K46" s="115">
        <f>IF(K39&gt;K45,K39-K45,0)</f>
        <v>38065326</v>
      </c>
    </row>
    <row r="47" spans="1:11" ht="21" customHeight="1" x14ac:dyDescent="0.2">
      <c r="A47" s="194" t="s">
        <v>135</v>
      </c>
      <c r="B47" s="195"/>
      <c r="C47" s="195"/>
      <c r="D47" s="195"/>
      <c r="E47" s="195"/>
      <c r="F47" s="195"/>
      <c r="G47" s="195"/>
      <c r="H47" s="195"/>
      <c r="I47" s="1">
        <v>39</v>
      </c>
      <c r="J47" s="115">
        <f>IF(J45&gt;J39,J45-J39,0)</f>
        <v>0</v>
      </c>
      <c r="K47" s="115">
        <f>IF(K45&gt;K39,K45-K39,0)</f>
        <v>0</v>
      </c>
    </row>
    <row r="48" spans="1:11" x14ac:dyDescent="0.2">
      <c r="A48" s="194" t="s">
        <v>123</v>
      </c>
      <c r="B48" s="195"/>
      <c r="C48" s="195"/>
      <c r="D48" s="195"/>
      <c r="E48" s="195"/>
      <c r="F48" s="195"/>
      <c r="G48" s="195"/>
      <c r="H48" s="195"/>
      <c r="I48" s="1">
        <v>40</v>
      </c>
      <c r="J48" s="115">
        <f>IF(J20-J21+J33-J34+J46-J47&gt;0,J20-J21+J33-J34+J46-J47,0)</f>
        <v>0</v>
      </c>
      <c r="K48" s="115">
        <f>IF(K20-K21+K33-K34+K46-K47&gt;0,K20-K21+K33-K34+K46-K47,0)</f>
        <v>91368477</v>
      </c>
    </row>
    <row r="49" spans="1:11" x14ac:dyDescent="0.2">
      <c r="A49" s="194" t="s">
        <v>12</v>
      </c>
      <c r="B49" s="195"/>
      <c r="C49" s="195"/>
      <c r="D49" s="195"/>
      <c r="E49" s="195"/>
      <c r="F49" s="195"/>
      <c r="G49" s="195"/>
      <c r="H49" s="195"/>
      <c r="I49" s="1">
        <v>41</v>
      </c>
      <c r="J49" s="115">
        <f>IF(J21-J20+J34-J33+J47-J46&gt;0,J21-J20+J34-J33+J47-J46,0)</f>
        <v>30583362</v>
      </c>
      <c r="K49" s="115">
        <f>IF(K21-K20+K34-K33+K47-K46&gt;0,K21-K20+K34-K33+K47-K46,0)</f>
        <v>0</v>
      </c>
    </row>
    <row r="50" spans="1:11" x14ac:dyDescent="0.2">
      <c r="A50" s="194" t="s">
        <v>133</v>
      </c>
      <c r="B50" s="195"/>
      <c r="C50" s="195"/>
      <c r="D50" s="195"/>
      <c r="E50" s="195"/>
      <c r="F50" s="195"/>
      <c r="G50" s="195"/>
      <c r="H50" s="195"/>
      <c r="I50" s="1">
        <v>42</v>
      </c>
      <c r="J50" s="7">
        <v>38170591</v>
      </c>
      <c r="K50" s="7">
        <v>14802277</v>
      </c>
    </row>
    <row r="51" spans="1:11" x14ac:dyDescent="0.2">
      <c r="A51" s="194" t="s">
        <v>145</v>
      </c>
      <c r="B51" s="195"/>
      <c r="C51" s="195"/>
      <c r="D51" s="195"/>
      <c r="E51" s="195"/>
      <c r="F51" s="195"/>
      <c r="G51" s="195"/>
      <c r="H51" s="195"/>
      <c r="I51" s="1">
        <v>43</v>
      </c>
      <c r="J51" s="7"/>
      <c r="K51" s="7">
        <v>91368477</v>
      </c>
    </row>
    <row r="52" spans="1:11" x14ac:dyDescent="0.2">
      <c r="A52" s="194" t="s">
        <v>146</v>
      </c>
      <c r="B52" s="195"/>
      <c r="C52" s="195"/>
      <c r="D52" s="195"/>
      <c r="E52" s="195"/>
      <c r="F52" s="195"/>
      <c r="G52" s="195"/>
      <c r="H52" s="195"/>
      <c r="I52" s="1">
        <v>44</v>
      </c>
      <c r="J52" s="7">
        <v>30583362</v>
      </c>
      <c r="K52" s="7"/>
    </row>
    <row r="53" spans="1:11" x14ac:dyDescent="0.2">
      <c r="A53" s="208" t="s">
        <v>147</v>
      </c>
      <c r="B53" s="209"/>
      <c r="C53" s="209"/>
      <c r="D53" s="209"/>
      <c r="E53" s="209"/>
      <c r="F53" s="209"/>
      <c r="G53" s="209"/>
      <c r="H53" s="209"/>
      <c r="I53" s="4">
        <v>45</v>
      </c>
      <c r="J53" s="57">
        <f>J50+J51-J52</f>
        <v>7587229</v>
      </c>
      <c r="K53" s="57">
        <f>K50+K51-K52</f>
        <v>106170754</v>
      </c>
    </row>
    <row r="54" spans="1:11" x14ac:dyDescent="0.2">
      <c r="A54" s="61"/>
      <c r="B54" s="62"/>
      <c r="C54" s="62"/>
      <c r="D54" s="62"/>
      <c r="E54" s="62"/>
      <c r="F54" s="62"/>
      <c r="G54" s="62"/>
      <c r="H54" s="62"/>
      <c r="I54" s="62"/>
      <c r="J54" s="62"/>
      <c r="K54" s="62"/>
    </row>
  </sheetData>
  <mergeCells count="53">
    <mergeCell ref="A45:H45"/>
    <mergeCell ref="A46:H46"/>
    <mergeCell ref="A47:H47"/>
    <mergeCell ref="A52:H52"/>
    <mergeCell ref="A53:H53"/>
    <mergeCell ref="A48:H48"/>
    <mergeCell ref="A49:H49"/>
    <mergeCell ref="A50:H50"/>
    <mergeCell ref="A51:H51"/>
    <mergeCell ref="A41:H41"/>
    <mergeCell ref="A42:H42"/>
    <mergeCell ref="A43:H43"/>
    <mergeCell ref="A44:H44"/>
    <mergeCell ref="A37:H37"/>
    <mergeCell ref="A38:H38"/>
    <mergeCell ref="A39:H39"/>
    <mergeCell ref="A40:H40"/>
    <mergeCell ref="A33:H33"/>
    <mergeCell ref="A34:H34"/>
    <mergeCell ref="A35:K35"/>
    <mergeCell ref="A36:H36"/>
    <mergeCell ref="A29:H29"/>
    <mergeCell ref="A30:H30"/>
    <mergeCell ref="A31:H31"/>
    <mergeCell ref="A32:H32"/>
    <mergeCell ref="A25:H25"/>
    <mergeCell ref="A26:H26"/>
    <mergeCell ref="A27:H27"/>
    <mergeCell ref="A28:H28"/>
    <mergeCell ref="A21:H21"/>
    <mergeCell ref="A22:K22"/>
    <mergeCell ref="A23:H23"/>
    <mergeCell ref="A24:H24"/>
    <mergeCell ref="A17:H17"/>
    <mergeCell ref="A18:H18"/>
    <mergeCell ref="A19:H19"/>
    <mergeCell ref="A20:H20"/>
    <mergeCell ref="A13:H13"/>
    <mergeCell ref="A14:H14"/>
    <mergeCell ref="A15:H15"/>
    <mergeCell ref="A16:H16"/>
    <mergeCell ref="A10:H10"/>
    <mergeCell ref="A11:H11"/>
    <mergeCell ref="A12:H12"/>
    <mergeCell ref="A5:H5"/>
    <mergeCell ref="A6:K6"/>
    <mergeCell ref="A7:H7"/>
    <mergeCell ref="A8:H8"/>
    <mergeCell ref="A3:K3"/>
    <mergeCell ref="A1:K1"/>
    <mergeCell ref="A2:K2"/>
    <mergeCell ref="A4:H4"/>
    <mergeCell ref="A9:H9"/>
  </mergeCells>
  <phoneticPr fontId="3" type="noConversion"/>
  <dataValidations count="3">
    <dataValidation type="whole" operator="notEqual" allowBlank="1" showInputMessage="1" showErrorMessage="1" errorTitle="Pogrešan unos" error="Mogu se unijeti samo cjelobrojne pozitivne vrijednosti." sqref="J53:K53">
      <formula1>9999999999</formula1>
    </dataValidation>
    <dataValidation type="whole" operator="notEqual" allowBlank="1" showInputMessage="1" showErrorMessage="1" errorTitle="Pogrešan unos" error="Mogu se unijeti samo cjelobrojne vrijednosti." sqref="J13:K18 J40:K44 J23:K27 J7:K11 J29:K31 J36:K38 J50:K52">
      <formula1>9999999998</formula1>
    </dataValidation>
    <dataValidation type="whole" operator="greaterThanOrEqual" allowBlank="1" showInputMessage="1" showErrorMessage="1" errorTitle="Pogrešan unos" error="Mogu se unijeti samo cjelobrojne pozitivne vrijednosti." sqref="J12:K12 J28:K28 J32:K35 J45:K49 J19:K22 J39:K3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6"/>
  <sheetViews>
    <sheetView view="pageBreakPreview" zoomScaleNormal="100" workbookViewId="0">
      <selection activeCell="I25" sqref="I25"/>
    </sheetView>
  </sheetViews>
  <sheetFormatPr defaultColWidth="9.140625" defaultRowHeight="12.75" x14ac:dyDescent="0.2"/>
  <cols>
    <col min="1" max="1" width="9.140625" style="66" customWidth="1"/>
    <col min="2" max="2" width="7.140625" style="66" customWidth="1"/>
    <col min="3" max="3" width="7.5703125" style="66" customWidth="1"/>
    <col min="4" max="4" width="6.5703125" style="66" customWidth="1"/>
    <col min="5" max="5" width="10.140625" style="66" bestFit="1" customWidth="1"/>
    <col min="6" max="6" width="6.85546875" style="66" customWidth="1"/>
    <col min="7" max="7" width="5.28515625" style="66" customWidth="1"/>
    <col min="8" max="8" width="8" style="66" customWidth="1"/>
    <col min="9" max="9" width="7.28515625" style="66" customWidth="1"/>
    <col min="10" max="10" width="9.85546875" style="66" customWidth="1"/>
    <col min="11" max="11" width="10.28515625" style="66" customWidth="1"/>
    <col min="12" max="16384" width="9.140625" style="66"/>
  </cols>
  <sheetData>
    <row r="1" spans="1:12" ht="34.9" customHeight="1" x14ac:dyDescent="0.2">
      <c r="A1" s="269" t="s">
        <v>246</v>
      </c>
      <c r="B1" s="270"/>
      <c r="C1" s="270"/>
      <c r="D1" s="270"/>
      <c r="E1" s="270"/>
      <c r="F1" s="270"/>
      <c r="G1" s="270"/>
      <c r="H1" s="270"/>
      <c r="I1" s="270"/>
      <c r="J1" s="270"/>
      <c r="K1" s="270"/>
      <c r="L1" s="65"/>
    </row>
    <row r="2" spans="1:12" ht="18.600000000000001" customHeight="1" x14ac:dyDescent="0.2">
      <c r="A2" s="281" t="s">
        <v>307</v>
      </c>
      <c r="B2" s="282"/>
      <c r="C2" s="282"/>
      <c r="D2" s="282"/>
      <c r="E2" s="282"/>
      <c r="F2" s="282"/>
      <c r="G2" s="282"/>
      <c r="H2" s="282"/>
      <c r="I2" s="282"/>
      <c r="J2" s="282"/>
      <c r="K2" s="282"/>
      <c r="L2" s="67"/>
    </row>
    <row r="3" spans="1:12" ht="25.9" customHeight="1" x14ac:dyDescent="0.2">
      <c r="A3" s="283" t="s">
        <v>301</v>
      </c>
      <c r="B3" s="284"/>
      <c r="C3" s="284"/>
      <c r="D3" s="284"/>
      <c r="E3" s="284"/>
      <c r="F3" s="284"/>
      <c r="G3" s="284"/>
      <c r="H3" s="284"/>
      <c r="I3" s="284"/>
      <c r="J3" s="284"/>
      <c r="K3" s="285"/>
      <c r="L3" s="67"/>
    </row>
    <row r="4" spans="1:12" ht="23.25" x14ac:dyDescent="0.2">
      <c r="A4" s="279" t="s">
        <v>39</v>
      </c>
      <c r="B4" s="279"/>
      <c r="C4" s="279"/>
      <c r="D4" s="279"/>
      <c r="E4" s="279"/>
      <c r="F4" s="279"/>
      <c r="G4" s="279"/>
      <c r="H4" s="279"/>
      <c r="I4" s="69" t="s">
        <v>269</v>
      </c>
      <c r="J4" s="70" t="s">
        <v>124</v>
      </c>
      <c r="K4" s="70" t="s">
        <v>125</v>
      </c>
    </row>
    <row r="5" spans="1:12" x14ac:dyDescent="0.2">
      <c r="A5" s="280">
        <v>1</v>
      </c>
      <c r="B5" s="280"/>
      <c r="C5" s="280"/>
      <c r="D5" s="280"/>
      <c r="E5" s="280"/>
      <c r="F5" s="280"/>
      <c r="G5" s="280"/>
      <c r="H5" s="280"/>
      <c r="I5" s="72">
        <v>2</v>
      </c>
      <c r="J5" s="71" t="s">
        <v>247</v>
      </c>
      <c r="K5" s="71" t="s">
        <v>248</v>
      </c>
    </row>
    <row r="6" spans="1:12" x14ac:dyDescent="0.2">
      <c r="A6" s="271" t="s">
        <v>249</v>
      </c>
      <c r="B6" s="272"/>
      <c r="C6" s="272"/>
      <c r="D6" s="272"/>
      <c r="E6" s="272"/>
      <c r="F6" s="272"/>
      <c r="G6" s="272"/>
      <c r="H6" s="272"/>
      <c r="I6" s="41">
        <v>1</v>
      </c>
      <c r="J6" s="42">
        <v>754195990</v>
      </c>
      <c r="K6" s="42">
        <v>133093410</v>
      </c>
    </row>
    <row r="7" spans="1:12" x14ac:dyDescent="0.2">
      <c r="A7" s="271" t="s">
        <v>250</v>
      </c>
      <c r="B7" s="272"/>
      <c r="C7" s="272"/>
      <c r="D7" s="272"/>
      <c r="E7" s="272"/>
      <c r="F7" s="272"/>
      <c r="G7" s="272"/>
      <c r="H7" s="272"/>
      <c r="I7" s="41">
        <v>2</v>
      </c>
      <c r="J7" s="43"/>
      <c r="K7" s="43">
        <v>301687004</v>
      </c>
    </row>
    <row r="8" spans="1:12" x14ac:dyDescent="0.2">
      <c r="A8" s="271" t="s">
        <v>251</v>
      </c>
      <c r="B8" s="272"/>
      <c r="C8" s="272"/>
      <c r="D8" s="272"/>
      <c r="E8" s="272"/>
      <c r="F8" s="272"/>
      <c r="G8" s="272"/>
      <c r="H8" s="272"/>
      <c r="I8" s="41">
        <v>3</v>
      </c>
      <c r="J8" s="43">
        <v>7967248</v>
      </c>
      <c r="K8" s="43"/>
    </row>
    <row r="9" spans="1:12" x14ac:dyDescent="0.2">
      <c r="A9" s="271" t="s">
        <v>252</v>
      </c>
      <c r="B9" s="272"/>
      <c r="C9" s="272"/>
      <c r="D9" s="272"/>
      <c r="E9" s="272"/>
      <c r="F9" s="272"/>
      <c r="G9" s="272"/>
      <c r="H9" s="272"/>
      <c r="I9" s="41">
        <v>4</v>
      </c>
      <c r="J9" s="43"/>
      <c r="K9" s="43"/>
    </row>
    <row r="10" spans="1:12" x14ac:dyDescent="0.2">
      <c r="A10" s="271" t="s">
        <v>253</v>
      </c>
      <c r="B10" s="272"/>
      <c r="C10" s="272"/>
      <c r="D10" s="272"/>
      <c r="E10" s="272"/>
      <c r="F10" s="272"/>
      <c r="G10" s="272"/>
      <c r="H10" s="272"/>
      <c r="I10" s="41">
        <v>5</v>
      </c>
      <c r="J10" s="43">
        <v>-327382823</v>
      </c>
      <c r="K10" s="43">
        <v>-225800634</v>
      </c>
    </row>
    <row r="11" spans="1:12" x14ac:dyDescent="0.2">
      <c r="A11" s="271" t="s">
        <v>254</v>
      </c>
      <c r="B11" s="272"/>
      <c r="C11" s="272"/>
      <c r="D11" s="272"/>
      <c r="E11" s="272"/>
      <c r="F11" s="272"/>
      <c r="G11" s="272"/>
      <c r="H11" s="272"/>
      <c r="I11" s="41">
        <v>6</v>
      </c>
      <c r="J11" s="43"/>
      <c r="K11" s="43"/>
    </row>
    <row r="12" spans="1:12" x14ac:dyDescent="0.2">
      <c r="A12" s="271" t="s">
        <v>255</v>
      </c>
      <c r="B12" s="272"/>
      <c r="C12" s="272"/>
      <c r="D12" s="272"/>
      <c r="E12" s="272"/>
      <c r="F12" s="272"/>
      <c r="G12" s="272"/>
      <c r="H12" s="272"/>
      <c r="I12" s="41">
        <v>7</v>
      </c>
      <c r="J12" s="43"/>
      <c r="K12" s="43"/>
    </row>
    <row r="13" spans="1:12" x14ac:dyDescent="0.2">
      <c r="A13" s="271" t="s">
        <v>256</v>
      </c>
      <c r="B13" s="272"/>
      <c r="C13" s="272"/>
      <c r="D13" s="272"/>
      <c r="E13" s="272"/>
      <c r="F13" s="272"/>
      <c r="G13" s="272"/>
      <c r="H13" s="272"/>
      <c r="I13" s="41">
        <v>8</v>
      </c>
      <c r="J13" s="43"/>
      <c r="K13" s="43"/>
    </row>
    <row r="14" spans="1:12" x14ac:dyDescent="0.2">
      <c r="A14" s="271" t="s">
        <v>257</v>
      </c>
      <c r="B14" s="272"/>
      <c r="C14" s="272"/>
      <c r="D14" s="272"/>
      <c r="E14" s="272"/>
      <c r="F14" s="272"/>
      <c r="G14" s="272"/>
      <c r="H14" s="272"/>
      <c r="I14" s="41">
        <v>9</v>
      </c>
      <c r="J14" s="43"/>
      <c r="K14" s="43"/>
    </row>
    <row r="15" spans="1:12" x14ac:dyDescent="0.2">
      <c r="A15" s="273" t="s">
        <v>258</v>
      </c>
      <c r="B15" s="274"/>
      <c r="C15" s="274"/>
      <c r="D15" s="274"/>
      <c r="E15" s="274"/>
      <c r="F15" s="274"/>
      <c r="G15" s="274"/>
      <c r="H15" s="274"/>
      <c r="I15" s="41">
        <v>10</v>
      </c>
      <c r="J15" s="115">
        <f>SUM(J6:J14)</f>
        <v>434780415</v>
      </c>
      <c r="K15" s="115">
        <f>SUM(K6:K14)</f>
        <v>208979780</v>
      </c>
    </row>
    <row r="16" spans="1:12" x14ac:dyDescent="0.2">
      <c r="A16" s="271" t="s">
        <v>259</v>
      </c>
      <c r="B16" s="272"/>
      <c r="C16" s="272"/>
      <c r="D16" s="272"/>
      <c r="E16" s="272"/>
      <c r="F16" s="272"/>
      <c r="G16" s="272"/>
      <c r="H16" s="272"/>
      <c r="I16" s="41">
        <v>11</v>
      </c>
      <c r="J16" s="43"/>
      <c r="K16" s="43"/>
    </row>
    <row r="17" spans="1:11" x14ac:dyDescent="0.2">
      <c r="A17" s="271" t="s">
        <v>260</v>
      </c>
      <c r="B17" s="272"/>
      <c r="C17" s="272"/>
      <c r="D17" s="272"/>
      <c r="E17" s="272"/>
      <c r="F17" s="272"/>
      <c r="G17" s="272"/>
      <c r="H17" s="272"/>
      <c r="I17" s="41">
        <v>12</v>
      </c>
      <c r="J17" s="43"/>
      <c r="K17" s="43"/>
    </row>
    <row r="18" spans="1:11" x14ac:dyDescent="0.2">
      <c r="A18" s="271" t="s">
        <v>261</v>
      </c>
      <c r="B18" s="272"/>
      <c r="C18" s="272"/>
      <c r="D18" s="272"/>
      <c r="E18" s="272"/>
      <c r="F18" s="272"/>
      <c r="G18" s="272"/>
      <c r="H18" s="272"/>
      <c r="I18" s="41">
        <v>13</v>
      </c>
      <c r="J18" s="43"/>
      <c r="K18" s="43"/>
    </row>
    <row r="19" spans="1:11" x14ac:dyDescent="0.2">
      <c r="A19" s="271" t="s">
        <v>262</v>
      </c>
      <c r="B19" s="272"/>
      <c r="C19" s="272"/>
      <c r="D19" s="272"/>
      <c r="E19" s="272"/>
      <c r="F19" s="272"/>
      <c r="G19" s="272"/>
      <c r="H19" s="272"/>
      <c r="I19" s="41">
        <v>14</v>
      </c>
      <c r="J19" s="43"/>
      <c r="K19" s="43"/>
    </row>
    <row r="20" spans="1:11" x14ac:dyDescent="0.2">
      <c r="A20" s="271" t="s">
        <v>263</v>
      </c>
      <c r="B20" s="272"/>
      <c r="C20" s="272"/>
      <c r="D20" s="272"/>
      <c r="E20" s="272"/>
      <c r="F20" s="272"/>
      <c r="G20" s="272"/>
      <c r="H20" s="272"/>
      <c r="I20" s="41">
        <v>15</v>
      </c>
      <c r="J20" s="43"/>
      <c r="K20" s="43"/>
    </row>
    <row r="21" spans="1:11" x14ac:dyDescent="0.2">
      <c r="A21" s="271" t="s">
        <v>264</v>
      </c>
      <c r="B21" s="272"/>
      <c r="C21" s="272"/>
      <c r="D21" s="272"/>
      <c r="E21" s="272"/>
      <c r="F21" s="272"/>
      <c r="G21" s="272"/>
      <c r="H21" s="272"/>
      <c r="I21" s="41">
        <v>16</v>
      </c>
      <c r="J21" s="43"/>
      <c r="K21" s="43"/>
    </row>
    <row r="22" spans="1:11" x14ac:dyDescent="0.2">
      <c r="A22" s="273" t="s">
        <v>265</v>
      </c>
      <c r="B22" s="274"/>
      <c r="C22" s="274"/>
      <c r="D22" s="274"/>
      <c r="E22" s="274"/>
      <c r="F22" s="274"/>
      <c r="G22" s="274"/>
      <c r="H22" s="274"/>
      <c r="I22" s="41">
        <v>17</v>
      </c>
      <c r="J22" s="119">
        <f>SUM(J16:J21)</f>
        <v>0</v>
      </c>
      <c r="K22" s="119">
        <f>SUM(K16:K21)</f>
        <v>0</v>
      </c>
    </row>
    <row r="23" spans="1:11" x14ac:dyDescent="0.2">
      <c r="A23" s="275"/>
      <c r="B23" s="276"/>
      <c r="C23" s="276"/>
      <c r="D23" s="276"/>
      <c r="E23" s="276"/>
      <c r="F23" s="276"/>
      <c r="G23" s="276"/>
      <c r="H23" s="276"/>
      <c r="I23" s="277"/>
      <c r="J23" s="277"/>
      <c r="K23" s="278"/>
    </row>
    <row r="24" spans="1:11" x14ac:dyDescent="0.2">
      <c r="A24" s="263" t="s">
        <v>266</v>
      </c>
      <c r="B24" s="264"/>
      <c r="C24" s="264"/>
      <c r="D24" s="264"/>
      <c r="E24" s="264"/>
      <c r="F24" s="264"/>
      <c r="G24" s="264"/>
      <c r="H24" s="264"/>
      <c r="I24" s="44">
        <v>18</v>
      </c>
      <c r="J24" s="42"/>
      <c r="K24" s="42"/>
    </row>
    <row r="25" spans="1:11" ht="17.25" customHeight="1" x14ac:dyDescent="0.2">
      <c r="A25" s="265" t="s">
        <v>267</v>
      </c>
      <c r="B25" s="266"/>
      <c r="C25" s="266"/>
      <c r="D25" s="266"/>
      <c r="E25" s="266"/>
      <c r="F25" s="266"/>
      <c r="G25" s="266"/>
      <c r="H25" s="266"/>
      <c r="I25" s="45">
        <v>19</v>
      </c>
      <c r="J25" s="68"/>
      <c r="K25" s="68"/>
    </row>
    <row r="26" spans="1:11" ht="30" customHeight="1" x14ac:dyDescent="0.2">
      <c r="A26" s="267" t="s">
        <v>268</v>
      </c>
      <c r="B26" s="268"/>
      <c r="C26" s="268"/>
      <c r="D26" s="268"/>
      <c r="E26" s="268"/>
      <c r="F26" s="268"/>
      <c r="G26" s="268"/>
      <c r="H26" s="268"/>
      <c r="I26" s="268"/>
      <c r="J26" s="268"/>
      <c r="K26" s="268"/>
    </row>
  </sheetData>
  <protectedRanges>
    <protectedRange sqref="E2:E3" name="Range1_1"/>
    <protectedRange sqref="G2:H3" name="Range1"/>
  </protectedRanges>
  <mergeCells count="26">
    <mergeCell ref="A2:K2"/>
    <mergeCell ref="A3:K3"/>
    <mergeCell ref="A6:H6"/>
    <mergeCell ref="A7:H7"/>
    <mergeCell ref="A12:H12"/>
    <mergeCell ref="A13:H13"/>
    <mergeCell ref="A14:H14"/>
    <mergeCell ref="A15:H15"/>
    <mergeCell ref="A4:H4"/>
    <mergeCell ref="A5:H5"/>
    <mergeCell ref="A24:H24"/>
    <mergeCell ref="A25:H25"/>
    <mergeCell ref="A26:K26"/>
    <mergeCell ref="A1:K1"/>
    <mergeCell ref="A20:H20"/>
    <mergeCell ref="A21:H21"/>
    <mergeCell ref="A22:H22"/>
    <mergeCell ref="A23:K23"/>
    <mergeCell ref="A16:H16"/>
    <mergeCell ref="A17:H17"/>
    <mergeCell ref="A8:H8"/>
    <mergeCell ref="A9:H9"/>
    <mergeCell ref="A10:H10"/>
    <mergeCell ref="A11:H11"/>
    <mergeCell ref="A18:H18"/>
    <mergeCell ref="A19:H19"/>
  </mergeCells>
  <phoneticPr fontId="3" type="noConversion"/>
  <dataValidations count="3">
    <dataValidation type="whole" operator="notEqual" allowBlank="1" showInputMessage="1" showErrorMessage="1" errorTitle="Pogrešan unos" error="Mogu se unijeti samo cjelobrojne vrijednosti." sqref="J24:K25">
      <formula1>9999999999</formula1>
    </dataValidation>
    <dataValidation type="whole" operator="notEqual" allowBlank="1" showInputMessage="1" showErrorMessage="1" errorTitle="Pogrešan unos" error="Mogu se unijeti samo cjelobrojne vrijednosti." sqref="J16:K21 J6:K14">
      <formula1>999999999999</formula1>
    </dataValidation>
    <dataValidation type="whole" operator="greaterThanOrEqual" allowBlank="1" showInputMessage="1" showErrorMessage="1" errorTitle="Pogrešan unos" error="Mogu se unijeti samo cjelobrojne pozitivne vrijednosti." sqref="J15:K15 J22:K23">
      <formula1>0</formula1>
    </dataValidation>
  </dataValidations>
  <pageMargins left="0.75" right="0.75" top="1" bottom="1" header="0.5" footer="0.5"/>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28"/>
  <sheetViews>
    <sheetView view="pageBreakPreview" topLeftCell="A25" zoomScaleNormal="100" workbookViewId="0">
      <selection activeCell="I25" sqref="I25"/>
    </sheetView>
  </sheetViews>
  <sheetFormatPr defaultRowHeight="12.75" x14ac:dyDescent="0.2"/>
  <sheetData>
    <row r="1" spans="1:10" x14ac:dyDescent="0.2">
      <c r="A1" s="39"/>
      <c r="B1" s="39"/>
      <c r="C1" s="39"/>
      <c r="D1" s="39"/>
      <c r="E1" s="39"/>
      <c r="F1" s="39"/>
      <c r="G1" s="39"/>
      <c r="H1" s="39"/>
      <c r="I1" s="39"/>
      <c r="J1" s="39"/>
    </row>
    <row r="2" spans="1:10" ht="15.75" x14ac:dyDescent="0.25">
      <c r="A2" s="286" t="s">
        <v>245</v>
      </c>
      <c r="B2" s="286"/>
      <c r="C2" s="286"/>
      <c r="D2" s="286"/>
      <c r="E2" s="286"/>
      <c r="F2" s="286"/>
      <c r="G2" s="286"/>
      <c r="H2" s="286"/>
      <c r="I2" s="286"/>
      <c r="J2" s="286"/>
    </row>
    <row r="3" spans="1:10" x14ac:dyDescent="0.2">
      <c r="A3" s="39"/>
      <c r="B3" s="39"/>
      <c r="C3" s="39"/>
      <c r="D3" s="39"/>
      <c r="E3" s="39"/>
      <c r="F3" s="39"/>
      <c r="G3" s="39"/>
      <c r="H3" s="39"/>
      <c r="I3" s="39"/>
      <c r="J3" s="39"/>
    </row>
    <row r="4" spans="1:10" ht="12.6" customHeight="1" x14ac:dyDescent="0.2">
      <c r="A4" s="124"/>
      <c r="B4" s="124"/>
      <c r="C4" s="124"/>
      <c r="D4" s="124"/>
      <c r="E4" s="124"/>
      <c r="F4" s="124"/>
      <c r="G4" s="124"/>
      <c r="H4" s="124"/>
      <c r="I4" s="124"/>
      <c r="J4" s="124"/>
    </row>
    <row r="5" spans="1:10" ht="12.75" customHeight="1" x14ac:dyDescent="0.2">
      <c r="A5" s="124"/>
      <c r="B5" s="124"/>
      <c r="C5" s="124"/>
      <c r="D5" s="124"/>
      <c r="E5" s="124"/>
      <c r="F5" s="124"/>
      <c r="G5" s="124"/>
      <c r="H5" s="124"/>
      <c r="I5" s="124"/>
      <c r="J5" s="124"/>
    </row>
    <row r="6" spans="1:10" ht="12.75" customHeight="1" x14ac:dyDescent="0.2">
      <c r="A6" s="124"/>
      <c r="B6" s="124"/>
      <c r="C6" s="124"/>
      <c r="D6" s="124"/>
      <c r="E6" s="124"/>
      <c r="F6" s="124"/>
      <c r="G6" s="124"/>
      <c r="H6" s="124"/>
      <c r="I6" s="124"/>
      <c r="J6" s="124"/>
    </row>
    <row r="7" spans="1:10" ht="12.75" customHeight="1" x14ac:dyDescent="0.2">
      <c r="A7" s="124"/>
      <c r="B7" s="124"/>
      <c r="C7" s="124"/>
      <c r="D7" s="124"/>
      <c r="E7" s="124"/>
      <c r="F7" s="124"/>
      <c r="G7" s="124"/>
      <c r="H7" s="124"/>
      <c r="I7" s="124"/>
      <c r="J7" s="124"/>
    </row>
    <row r="8" spans="1:10" ht="12.75" customHeight="1" x14ac:dyDescent="0.2">
      <c r="A8" s="124"/>
      <c r="B8" s="124"/>
      <c r="C8" s="124"/>
      <c r="D8" s="124"/>
      <c r="E8" s="124"/>
      <c r="F8" s="124"/>
      <c r="G8" s="124"/>
      <c r="H8" s="124"/>
      <c r="I8" s="124"/>
      <c r="J8" s="124"/>
    </row>
    <row r="9" spans="1:10" ht="12.75" customHeight="1" x14ac:dyDescent="0.2">
      <c r="A9" s="124"/>
      <c r="B9" s="124"/>
      <c r="C9" s="124"/>
      <c r="D9" s="124"/>
      <c r="E9" s="124"/>
      <c r="F9" s="124"/>
      <c r="G9" s="124"/>
      <c r="H9" s="124"/>
      <c r="I9" s="124"/>
      <c r="J9" s="124"/>
    </row>
    <row r="10" spans="1:10" ht="12.75" customHeight="1" x14ac:dyDescent="0.2">
      <c r="A10" s="124"/>
      <c r="B10" s="124"/>
      <c r="C10" s="124"/>
      <c r="D10" s="124"/>
      <c r="E10" s="124"/>
      <c r="F10" s="124"/>
      <c r="G10" s="124"/>
      <c r="H10" s="124"/>
      <c r="I10" s="124"/>
      <c r="J10" s="124"/>
    </row>
    <row r="11" spans="1:10" ht="13.15" customHeight="1" x14ac:dyDescent="0.2">
      <c r="A11" s="287"/>
      <c r="B11" s="287"/>
      <c r="C11" s="287"/>
      <c r="D11" s="287"/>
      <c r="E11" s="287"/>
      <c r="F11" s="287"/>
      <c r="G11" s="287"/>
      <c r="H11" s="287"/>
      <c r="I11" s="287"/>
      <c r="J11" s="287"/>
    </row>
    <row r="12" spans="1:10" ht="13.15" customHeight="1" x14ac:dyDescent="0.2">
      <c r="A12" s="123"/>
      <c r="B12" s="123"/>
      <c r="C12" s="123"/>
      <c r="D12" s="123"/>
      <c r="E12" s="123"/>
      <c r="F12" s="123"/>
      <c r="G12" s="123"/>
      <c r="H12" s="123"/>
      <c r="I12" s="123"/>
      <c r="J12" s="123"/>
    </row>
    <row r="13" spans="1:10" ht="13.15" customHeight="1" x14ac:dyDescent="0.2">
      <c r="A13" s="123"/>
      <c r="B13" s="123"/>
      <c r="C13" s="123"/>
      <c r="D13" s="123"/>
      <c r="E13" s="123"/>
      <c r="F13" s="123"/>
      <c r="G13" s="123"/>
      <c r="H13" s="123"/>
      <c r="I13" s="123"/>
      <c r="J13" s="123"/>
    </row>
    <row r="14" spans="1:10" ht="13.15" customHeight="1" x14ac:dyDescent="0.2">
      <c r="A14" s="123"/>
      <c r="B14" s="123"/>
      <c r="C14" s="123"/>
      <c r="D14" s="123"/>
      <c r="E14" s="123"/>
      <c r="F14" s="123"/>
      <c r="G14" s="123"/>
      <c r="H14" s="123"/>
      <c r="I14" s="123"/>
      <c r="J14" s="123"/>
    </row>
    <row r="15" spans="1:10" ht="13.15" customHeight="1" x14ac:dyDescent="0.2">
      <c r="A15" s="123"/>
      <c r="B15" s="123"/>
      <c r="C15" s="123"/>
      <c r="D15" s="123"/>
      <c r="E15" s="123"/>
      <c r="F15" s="123"/>
      <c r="G15" s="123"/>
      <c r="H15" s="123"/>
      <c r="I15" s="123"/>
      <c r="J15" s="123"/>
    </row>
    <row r="16" spans="1:10" ht="13.15" customHeight="1" x14ac:dyDescent="0.2">
      <c r="A16" s="123"/>
      <c r="B16" s="123"/>
      <c r="C16" s="123"/>
      <c r="D16" s="123"/>
      <c r="E16" s="123"/>
      <c r="F16" s="123"/>
      <c r="G16" s="123"/>
      <c r="H16" s="123"/>
      <c r="I16" s="123"/>
      <c r="J16" s="123"/>
    </row>
    <row r="17" spans="1:10" ht="13.15" customHeight="1" x14ac:dyDescent="0.2">
      <c r="A17" s="123"/>
      <c r="B17" s="123"/>
      <c r="C17" s="123"/>
      <c r="D17" s="123"/>
      <c r="E17" s="123"/>
      <c r="F17" s="123"/>
      <c r="G17" s="123"/>
      <c r="H17" s="123"/>
      <c r="I17" s="123"/>
      <c r="J17" s="123"/>
    </row>
    <row r="18" spans="1:10" ht="13.15" customHeight="1" x14ac:dyDescent="0.2">
      <c r="A18" s="123"/>
      <c r="B18" s="123"/>
      <c r="C18" s="123"/>
      <c r="D18" s="123"/>
      <c r="E18" s="123"/>
      <c r="F18" s="123"/>
      <c r="G18" s="123"/>
      <c r="H18" s="123"/>
      <c r="I18" s="123"/>
      <c r="J18" s="123"/>
    </row>
    <row r="19" spans="1:10" ht="13.15" customHeight="1" x14ac:dyDescent="0.2">
      <c r="A19" s="123"/>
      <c r="B19" s="123"/>
      <c r="C19" s="123"/>
      <c r="D19" s="123"/>
      <c r="E19" s="123"/>
      <c r="F19" s="123"/>
      <c r="G19" s="123"/>
      <c r="H19" s="123"/>
      <c r="I19" s="123"/>
      <c r="J19" s="123"/>
    </row>
    <row r="20" spans="1:10" ht="13.15" customHeight="1" x14ac:dyDescent="0.2">
      <c r="A20" s="123"/>
      <c r="B20" s="123"/>
      <c r="C20" s="123"/>
      <c r="D20" s="123"/>
      <c r="E20" s="123"/>
      <c r="F20" s="123"/>
      <c r="G20" s="123"/>
      <c r="H20" s="123"/>
      <c r="I20" s="123"/>
      <c r="J20" s="123"/>
    </row>
    <row r="21" spans="1:10" ht="13.15" customHeight="1" x14ac:dyDescent="0.2">
      <c r="A21" s="123"/>
      <c r="B21" s="123"/>
      <c r="C21" s="123"/>
      <c r="D21" s="123"/>
      <c r="E21" s="123"/>
      <c r="F21" s="123"/>
      <c r="G21" s="123"/>
      <c r="H21" s="123"/>
      <c r="I21" s="123"/>
      <c r="J21" s="123"/>
    </row>
    <row r="22" spans="1:10" ht="13.15" customHeight="1" x14ac:dyDescent="0.2">
      <c r="A22" s="123"/>
      <c r="B22" s="123"/>
      <c r="C22" s="123"/>
      <c r="D22" s="123"/>
      <c r="E22" s="123"/>
      <c r="F22" s="123"/>
      <c r="G22" s="123"/>
      <c r="H22" s="123"/>
      <c r="I22" s="123"/>
      <c r="J22" s="123"/>
    </row>
    <row r="23" spans="1:10" ht="13.15" customHeight="1" x14ac:dyDescent="0.2">
      <c r="A23" s="123"/>
      <c r="B23" s="123"/>
      <c r="C23" s="123"/>
      <c r="D23" s="123"/>
      <c r="E23" s="123"/>
      <c r="F23" s="123"/>
      <c r="G23" s="123"/>
      <c r="H23" s="123"/>
      <c r="I23" s="123"/>
      <c r="J23" s="123"/>
    </row>
    <row r="24" spans="1:10" ht="13.15" customHeight="1" x14ac:dyDescent="0.2">
      <c r="A24" s="123"/>
      <c r="B24" s="123"/>
      <c r="C24" s="123"/>
      <c r="D24" s="123"/>
      <c r="E24" s="123"/>
      <c r="F24" s="123"/>
      <c r="G24" s="123"/>
      <c r="H24" s="123"/>
      <c r="I24" s="123"/>
      <c r="J24" s="123"/>
    </row>
    <row r="25" spans="1:10" ht="13.15" customHeight="1" x14ac:dyDescent="0.2">
      <c r="A25" s="123"/>
      <c r="B25" s="123"/>
      <c r="C25" s="123"/>
      <c r="D25" s="123"/>
      <c r="E25" s="123"/>
      <c r="F25" s="123"/>
      <c r="G25" s="123"/>
      <c r="H25" s="123"/>
      <c r="I25" s="123"/>
      <c r="J25" s="123"/>
    </row>
    <row r="26" spans="1:10" ht="15" customHeight="1" x14ac:dyDescent="0.2">
      <c r="A26" s="123"/>
      <c r="B26" s="123"/>
      <c r="C26" s="123"/>
      <c r="D26" s="123"/>
      <c r="E26" s="123"/>
      <c r="F26" s="123"/>
      <c r="G26" s="123"/>
      <c r="H26" s="123"/>
      <c r="I26" s="40"/>
      <c r="J26" s="123"/>
    </row>
    <row r="27" spans="1:10" ht="13.15" customHeight="1" x14ac:dyDescent="0.2">
      <c r="A27" s="123"/>
      <c r="B27" s="123"/>
      <c r="C27" s="123"/>
      <c r="D27" s="123"/>
      <c r="E27" s="123"/>
      <c r="F27" s="123"/>
      <c r="G27" s="123"/>
      <c r="H27" s="123"/>
      <c r="I27" s="123"/>
      <c r="J27" s="123"/>
    </row>
    <row r="28" spans="1:10" ht="13.15" customHeight="1" x14ac:dyDescent="0.2">
      <c r="A28" s="123"/>
      <c r="B28" s="123"/>
      <c r="C28" s="123"/>
      <c r="D28" s="123"/>
      <c r="E28" s="123"/>
      <c r="F28" s="123"/>
      <c r="G28" s="123"/>
      <c r="H28" s="123"/>
      <c r="I28" s="123"/>
      <c r="J28" s="123"/>
    </row>
  </sheetData>
  <mergeCells count="2">
    <mergeCell ref="A2:J2"/>
    <mergeCell ref="A11:J11"/>
  </mergeCells>
  <phoneticPr fontId="3" type="noConversion"/>
  <pageMargins left="0.75" right="0.75" top="0.57999999999999996" bottom="0.59" header="0.43" footer="0.5"/>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3</vt:i4>
      </vt:variant>
    </vt:vector>
  </HeadingPairs>
  <TitlesOfParts>
    <vt:vector size="9" baseType="lpstr">
      <vt:lpstr>OPĆI PODACI</vt:lpstr>
      <vt:lpstr>Bilanca</vt:lpstr>
      <vt:lpstr>RDG</vt:lpstr>
      <vt:lpstr>NT_D</vt:lpstr>
      <vt:lpstr>PK</vt:lpstr>
      <vt:lpstr>Bilješke</vt:lpstr>
      <vt:lpstr>Bilješke!Podrucje_ispisa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dc:title>
  <dc:creator>Mijo Jozić</dc:creator>
  <cp:lastModifiedBy>grubicb</cp:lastModifiedBy>
  <cp:lastPrinted>2014-07-30T06:05:13Z</cp:lastPrinted>
  <dcterms:created xsi:type="dcterms:W3CDTF">2008-10-17T11:51:54Z</dcterms:created>
  <dcterms:modified xsi:type="dcterms:W3CDTF">2014-07-30T06:06:16Z</dcterms:modified>
</cp:coreProperties>
</file>