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15" windowWidth="12165" windowHeight="8175"/>
  </bookViews>
  <sheets>
    <sheet name="OPĆI PODACI" sheetId="15" r:id="rId1"/>
    <sheet name="Bilanca" sheetId="19" r:id="rId2"/>
    <sheet name="RDG" sheetId="18" r:id="rId3"/>
    <sheet name="NT_D" sheetId="21" r:id="rId4"/>
    <sheet name="PK" sheetId="17" r:id="rId5"/>
    <sheet name="Bilješke" sheetId="16" r:id="rId6"/>
  </sheets>
  <definedNames>
    <definedName name="_xlnm.Print_Area" localSheetId="5">Bilješke!$A$1:$J$167</definedName>
    <definedName name="_xlnm.Print_Area" localSheetId="0">'OPĆI PODACI'!$A$1:$I$63</definedName>
    <definedName name="_xlnm.Print_Area" localSheetId="4">PK!$A$1:$K$26</definedName>
  </definedNames>
  <calcPr calcId="145621"/>
</workbook>
</file>

<file path=xl/calcChain.xml><?xml version="1.0" encoding="utf-8"?>
<calcChain xmlns="http://schemas.openxmlformats.org/spreadsheetml/2006/main">
  <c r="M24" i="18" l="1"/>
  <c r="M11" i="18"/>
  <c r="M35" i="18"/>
  <c r="M34" i="18"/>
  <c r="M29" i="18"/>
  <c r="M28" i="18"/>
  <c r="M21" i="18"/>
  <c r="M20" i="18"/>
  <c r="M19" i="18"/>
  <c r="M18" i="18"/>
  <c r="M17" i="18"/>
  <c r="M15" i="18"/>
  <c r="M14" i="18"/>
  <c r="M13" i="18"/>
  <c r="M9" i="18"/>
  <c r="M8" i="18"/>
  <c r="K35" i="18" l="1"/>
  <c r="K34" i="18"/>
  <c r="K29" i="18"/>
  <c r="K28" i="18"/>
  <c r="K24" i="18"/>
  <c r="K21" i="18"/>
  <c r="K20" i="18"/>
  <c r="K19" i="18"/>
  <c r="K18" i="18"/>
  <c r="K17" i="18"/>
  <c r="K15" i="18"/>
  <c r="K14" i="18"/>
  <c r="K13" i="18"/>
  <c r="K11" i="18"/>
  <c r="K9" i="18"/>
  <c r="K8" i="18"/>
  <c r="J39" i="21" l="1"/>
  <c r="J12" i="21"/>
  <c r="M7" i="18"/>
  <c r="M12" i="18"/>
  <c r="M16" i="18"/>
  <c r="M22" i="18"/>
  <c r="M27" i="18"/>
  <c r="M33" i="18"/>
  <c r="K33" i="18"/>
  <c r="J33" i="18"/>
  <c r="K27" i="18"/>
  <c r="J27" i="18"/>
  <c r="K22" i="18"/>
  <c r="J22" i="18"/>
  <c r="J10" i="18" s="1"/>
  <c r="K16" i="18"/>
  <c r="J16" i="18"/>
  <c r="K12" i="18"/>
  <c r="J12" i="18"/>
  <c r="K7" i="18"/>
  <c r="J7" i="18"/>
  <c r="M10" i="18" l="1"/>
  <c r="M43" i="18" s="1"/>
  <c r="K10" i="18"/>
  <c r="K43" i="18" s="1"/>
  <c r="J19" i="21"/>
  <c r="J20" i="21" s="1"/>
  <c r="M42" i="18"/>
  <c r="K42" i="18"/>
  <c r="J53" i="21"/>
  <c r="J45" i="21"/>
  <c r="J47" i="21" s="1"/>
  <c r="J32" i="21"/>
  <c r="K115" i="19"/>
  <c r="J115" i="19"/>
  <c r="L22" i="18"/>
  <c r="J42" i="18"/>
  <c r="J43" i="18"/>
  <c r="L7" i="18"/>
  <c r="L27" i="18"/>
  <c r="L12" i="18"/>
  <c r="L16" i="18"/>
  <c r="L33" i="18"/>
  <c r="K57" i="18"/>
  <c r="K66" i="18"/>
  <c r="L57" i="18"/>
  <c r="L66" i="18"/>
  <c r="M57" i="18"/>
  <c r="M66" i="18"/>
  <c r="K53" i="21"/>
  <c r="K19" i="21"/>
  <c r="K12" i="21"/>
  <c r="K32" i="21"/>
  <c r="K28" i="21"/>
  <c r="K45" i="21"/>
  <c r="K39" i="21"/>
  <c r="J28" i="21"/>
  <c r="K72" i="19"/>
  <c r="K79" i="19"/>
  <c r="K82" i="19"/>
  <c r="K86" i="19"/>
  <c r="K90" i="19"/>
  <c r="K100" i="19"/>
  <c r="J72" i="19"/>
  <c r="J79" i="19"/>
  <c r="J82" i="19"/>
  <c r="J86" i="19"/>
  <c r="J90" i="19"/>
  <c r="J100" i="19"/>
  <c r="K9" i="19"/>
  <c r="K16" i="19"/>
  <c r="K26" i="19"/>
  <c r="K35" i="19"/>
  <c r="K41" i="19"/>
  <c r="K49" i="19"/>
  <c r="K56" i="19"/>
  <c r="J9" i="19"/>
  <c r="J16" i="19"/>
  <c r="J26" i="19"/>
  <c r="J35" i="19"/>
  <c r="J41" i="19"/>
  <c r="J49" i="19"/>
  <c r="J56" i="19"/>
  <c r="J57" i="18"/>
  <c r="J66" i="18" s="1"/>
  <c r="J15" i="17"/>
  <c r="K15" i="17"/>
  <c r="J22" i="17"/>
  <c r="K22" i="17"/>
  <c r="J46" i="21" l="1"/>
  <c r="J34" i="21"/>
  <c r="M45" i="18"/>
  <c r="J44" i="18"/>
  <c r="J48" i="18" s="1"/>
  <c r="J49" i="18" s="1"/>
  <c r="J45" i="18"/>
  <c r="J46" i="18"/>
  <c r="K8" i="19"/>
  <c r="K47" i="21"/>
  <c r="K46" i="21"/>
  <c r="K34" i="21"/>
  <c r="K21" i="21"/>
  <c r="J33" i="21"/>
  <c r="J21" i="21"/>
  <c r="M44" i="18"/>
  <c r="M48" i="18" s="1"/>
  <c r="M56" i="18" s="1"/>
  <c r="M67" i="18" s="1"/>
  <c r="M46" i="18"/>
  <c r="L42" i="18"/>
  <c r="L10" i="18"/>
  <c r="L43" i="18" s="1"/>
  <c r="K46" i="18"/>
  <c r="K69" i="19"/>
  <c r="K114" i="19" s="1"/>
  <c r="K40" i="19"/>
  <c r="J69" i="19"/>
  <c r="J114" i="19" s="1"/>
  <c r="J40" i="19"/>
  <c r="J8" i="19"/>
  <c r="K45" i="18"/>
  <c r="K44" i="18"/>
  <c r="K48" i="18" s="1"/>
  <c r="J50" i="18"/>
  <c r="J56" i="18"/>
  <c r="J67" i="18" s="1"/>
  <c r="K20" i="21"/>
  <c r="K33" i="21"/>
  <c r="M49" i="18" l="1"/>
  <c r="M50" i="18"/>
  <c r="K66" i="19"/>
  <c r="K48" i="21"/>
  <c r="J49" i="21"/>
  <c r="J48" i="21"/>
  <c r="L46" i="18"/>
  <c r="L45" i="18"/>
  <c r="L44" i="18"/>
  <c r="L48" i="18" s="1"/>
  <c r="L56" i="18" s="1"/>
  <c r="L67" i="18" s="1"/>
  <c r="J66" i="19"/>
  <c r="K49" i="18"/>
  <c r="K56" i="18"/>
  <c r="K67" i="18" s="1"/>
  <c r="K50" i="18"/>
  <c r="K49" i="21"/>
  <c r="L50" i="18" l="1"/>
  <c r="L49" i="18"/>
</calcChain>
</file>

<file path=xl/sharedStrings.xml><?xml version="1.0" encoding="utf-8"?>
<sst xmlns="http://schemas.openxmlformats.org/spreadsheetml/2006/main" count="340" uniqueCount="308">
  <si>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</si>
  <si>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</si>
  <si>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</si>
  <si>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</si>
  <si>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</si>
  <si>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</si>
  <si>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</si>
  <si>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</si>
  <si>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</si>
  <si>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charset val="238"/>
      </rPr>
      <t>(115+116+120+124+125+126+129+130)</t>
    </r>
  </si>
  <si>
    <r>
      <t xml:space="preserve">B)  DUGOTRAJNA IMOVINA </t>
    </r>
    <r>
      <rPr>
        <sz val="9"/>
        <rFont val="Arial"/>
        <family val="2"/>
        <charset val="238"/>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</si>
  <si>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</si>
  <si>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</si>
  <si>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charset val="238"/>
      </rPr>
      <t>(080 do 082)</t>
    </r>
  </si>
  <si>
    <r>
      <t xml:space="preserve">C)  DUGOROČNE OBVEZE </t>
    </r>
    <r>
      <rPr>
        <sz val="9"/>
        <rFont val="Arial"/>
        <family val="2"/>
        <charset val="238"/>
      </rPr>
      <t>(084 do 092)</t>
    </r>
  </si>
  <si>
    <r>
      <t xml:space="preserve">D)  KRATKOROČNE OBVEZE </t>
    </r>
    <r>
      <rPr>
        <sz val="9"/>
        <rFont val="Arial"/>
        <family val="2"/>
        <charset val="238"/>
      </rPr>
      <t>(094 do 105)</t>
    </r>
  </si>
  <si>
    <r>
      <t xml:space="preserve">    2. Materijalni troškovi </t>
    </r>
    <r>
      <rPr>
        <sz val="9"/>
        <rFont val="Arial"/>
        <family val="2"/>
        <charset val="238"/>
      </rPr>
      <t>(117 do 119)</t>
    </r>
  </si>
  <si>
    <r>
      <t xml:space="preserve">   3. Troškovi osoblja </t>
    </r>
    <r>
      <rPr>
        <sz val="9"/>
        <rFont val="Arial"/>
        <family val="2"/>
        <charset val="238"/>
      </rPr>
      <t>(121 do 123)</t>
    </r>
  </si>
  <si>
    <r>
      <t xml:space="preserve">   6. Vrijednosno usklađivanje </t>
    </r>
    <r>
      <rPr>
        <sz val="9"/>
        <rFont val="Arial"/>
        <family val="2"/>
        <charset val="238"/>
      </rPr>
      <t>(127+128)</t>
    </r>
  </si>
  <si>
    <r>
      <t xml:space="preserve">F) UKUPNO – PASIVA </t>
    </r>
    <r>
      <rPr>
        <sz val="9"/>
        <rFont val="Arial"/>
        <family val="2"/>
        <charset val="238"/>
      </rPr>
      <t>(062+079+083+093+106)</t>
    </r>
  </si>
  <si>
    <r>
      <t xml:space="preserve">I. POSLOVNI PRIHODI </t>
    </r>
    <r>
      <rPr>
        <sz val="9"/>
        <rFont val="Arial"/>
        <family val="2"/>
        <charset val="238"/>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</si>
  <si>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</si>
  <si>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</si>
  <si>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</si>
  <si>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</si>
  <si>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</si>
  <si>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</si>
  <si>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</si>
  <si>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</si>
  <si>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</si>
  <si>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</si>
  <si>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</si>
  <si>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</si>
  <si>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</si>
  <si>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</si>
  <si>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</si>
  <si>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</si>
  <si>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</si>
  <si>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</si>
  <si>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</si>
  <si>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</si>
  <si>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</si>
  <si>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</si>
  <si>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</si>
  <si>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</si>
  <si>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</si>
  <si>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</si>
  <si>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</si>
  <si>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</si>
  <si>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</si>
  <si>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</si>
  <si>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</si>
  <si>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</si>
  <si>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</si>
  <si>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</si>
  <si>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</si>
  <si>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</si>
  <si>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</si>
  <si>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</si>
  <si>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</si>
  <si>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</si>
  <si>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</si>
  <si>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</si>
  <si>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</si>
  <si>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</si>
  <si>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</si>
  <si>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</si>
  <si>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</si>
  <si>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</si>
  <si>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</si>
  <si>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</si>
  <si>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</si>
  <si>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</si>
  <si>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</si>
  <si>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</si>
  <si>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</si>
  <si>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</si>
  <si>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</si>
  <si>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</si>
  <si>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</si>
  <si>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</si>
  <si>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</si>
  <si>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</si>
  <si>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</si>
  <si>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</si>
  <si>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</si>
  <si>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</si>
  <si>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</si>
  <si>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</si>
  <si>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</si>
  <si>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</si>
  <si>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</si>
  <si>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</si>
  <si>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</si>
  <si>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</si>
  <si>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</si>
  <si>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</si>
  <si>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</si>
  <si>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</si>
  <si>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</si>
  <si>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</si>
  <si>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</si>
  <si>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</si>
  <si>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</si>
  <si>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</si>
  <si>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</si>
  <si>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</si>
  <si>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</si>
  <si>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</si>
  <si>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</si>
  <si>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</si>
  <si>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</si>
  <si>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</si>
  <si>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</si>
  <si>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</si>
  <si>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</si>
  <si>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</si>
  <si>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</si>
  <si>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</si>
  <si>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</si>
  <si>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</si>
  <si>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</si>
  <si>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</si>
  <si>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</si>
  <si>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</si>
  <si>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</si>
  <si>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</si>
  <si>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</si>
  <si>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</si>
  <si>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</si>
  <si>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</si>
  <si>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</si>
  <si>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</si>
  <si>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</si>
  <si>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</si>
  <si>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</si>
  <si>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</si>
  <si>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</si>
  <si>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</si>
  <si>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</si>
  <si>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</si>
  <si>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</si>
  <si>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</si>
  <si>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</si>
  <si>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</si>
  <si>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</si>
  <si>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</si>
  <si>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</si>
  <si>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</si>
  <si>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</si>
  <si>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</si>
  <si>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</si>
  <si>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</si>
  <si>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</si>
  <si>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</si>
  <si>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</si>
  <si>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charset val="238"/>
      </rPr>
      <t>(063+064+065+071+072+075+078)</t>
    </r>
  </si>
  <si>
    <t xml:space="preserve">  1. Dobit razdoblja (149-151)</t>
  </si>
  <si>
    <r>
      <t>IV. NETO OSTALA SVEOBUHVATNA DOBIT ILI GUBITAK
      RAZDOBLJA</t>
    </r>
    <r>
      <rPr>
        <sz val="9"/>
        <rFont val="Arial"/>
        <family val="2"/>
        <charset val="238"/>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</si>
  <si>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</si>
  <si>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</si>
  <si>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</si>
  <si>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</si>
  <si>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</si>
  <si>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</si>
  <si>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</si>
  <si>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</si>
  <si>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</si>
  <si>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</si>
  <si>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</si>
  <si>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</si>
  <si>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</si>
  <si>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</si>
  <si>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</si>
  <si>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</si>
  <si>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</si>
  <si>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</si>
  <si>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</si>
  <si>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charset val="238"/>
      </rPr>
      <t>(132 do 136)</t>
    </r>
  </si>
  <si>
    <r>
      <t xml:space="preserve">IV. FINANCIJSKI RASHODI </t>
    </r>
    <r>
      <rPr>
        <sz val="9"/>
        <rFont val="Arial"/>
        <family val="2"/>
        <charset val="238"/>
      </rPr>
      <t>(138 do 141)</t>
    </r>
  </si>
  <si>
    <r>
      <t xml:space="preserve">IX.  UKUPNI PRIHODI </t>
    </r>
    <r>
      <rPr>
        <sz val="9"/>
        <rFont val="Arial"/>
        <family val="2"/>
        <charset val="238"/>
      </rPr>
      <t>(111+131+142 + 144)</t>
    </r>
  </si>
  <si>
    <r>
      <t xml:space="preserve">X.   UKUPNI RASHODI </t>
    </r>
    <r>
      <rPr>
        <sz val="9"/>
        <rFont val="Arial"/>
        <family val="2"/>
        <charset val="238"/>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</si>
  <si>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</si>
  <si>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</si>
  <si>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</si>
  <si>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</si>
  <si>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charset val="238"/>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</si>
  <si>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</si>
  <si>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</si>
  <si>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</si>
  <si>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</si>
  <si>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</si>
  <si>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</si>
  <si>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</si>
  <si>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</si>
  <si>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</si>
  <si>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</si>
  <si>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</si>
  <si>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</si>
  <si>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</si>
  <si>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</si>
  <si>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charset val="238"/>
      </rPr>
      <t>(146-147)</t>
    </r>
  </si>
  <si>
    <r>
      <t xml:space="preserve">XIII. DOBIT ILI GUBITAK RAZDOBLJA </t>
    </r>
    <r>
      <rPr>
        <sz val="9"/>
        <rFont val="Arial"/>
        <family val="2"/>
        <charset val="238"/>
      </rPr>
      <t>(148-151)</t>
    </r>
  </si>
  <si>
    <t>V. ZADRŽANA DOBIT ILI PRENESENI GUBITAK (073-074)</t>
  </si>
  <si>
    <t>VI. DOBIT ILI GUBITAK POSLOVNE GODINE (076-077)</t>
  </si>
  <si>
    <r>
      <t xml:space="preserve">C)  KRATKOTRAJNA IMOVINA </t>
    </r>
    <r>
      <rPr>
        <sz val="9"/>
        <rFont val="Arial"/>
        <family val="2"/>
        <charset val="238"/>
      </rPr>
      <t>(035+043+050+058)</t>
    </r>
  </si>
  <si>
    <r>
      <t xml:space="preserve">E)  UKUPNO AKTIVA </t>
    </r>
    <r>
      <rPr>
        <sz val="9"/>
        <rFont val="Arial"/>
        <family val="2"/>
        <charset val="238"/>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</si>
  <si>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</si>
  <si>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</si>
  <si>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</si>
  <si>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</si>
  <si>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</si>
  <si>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</si>
  <si>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</si>
  <si>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</si>
  <si>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</si>
  <si>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</si>
  <si>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</si>
  <si>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</si>
  <si>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</si>
  <si>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</si>
  <si>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</si>
  <si>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</si>
  <si>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</si>
  <si>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</si>
  <si>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</si>
  <si>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</si>
  <si>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</si>
  <si>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</si>
  <si>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</si>
  <si>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</si>
  <si>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</si>
  <si>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</si>
  <si>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</si>
  <si>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</si>
  <si>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</si>
  <si>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</si>
  <si>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</si>
  <si>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</si>
  <si>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</si>
  <si>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</si>
  <si>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</si>
  <si>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</si>
  <si>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charset val="238"/>
      </rPr>
      <t>oznaka</t>
    </r>
  </si>
  <si>
    <r>
      <t xml:space="preserve">AOP
</t>
    </r>
    <r>
      <rPr>
        <b/>
        <sz val="8"/>
        <rFont val="Arial"/>
        <family val="2"/>
        <charset val="238"/>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</si>
  <si>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</si>
  <si>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</si>
  <si>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</si>
  <si>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</si>
  <si>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</si>
  <si>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</si>
  <si>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</si>
  <si>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</si>
  <si>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</si>
  <si>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</si>
  <si>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</si>
  <si>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</si>
  <si>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</si>
  <si>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</si>
  <si>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</si>
  <si>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</si>
  <si>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</si>
  <si>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</si>
  <si>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</si>
  <si>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</si>
  <si>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</si>
  <si>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</si>
  <si>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</si>
  <si>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</si>
  <si>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charset val="238"/>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</si>
  <si>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</si>
  <si>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</si>
  <si>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</si>
  <si>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</si>
  <si>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charset val="238"/>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</si>
  <si>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</si>
  <si>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</si>
  <si>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</si>
  <si>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</si>
  <si>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</si>
  <si>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</si>
  <si>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</si>
  <si>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</si>
  <si>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</si>
  <si>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</si>
  <si>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</si>
  <si>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</si>
  <si>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</si>
  <si>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</si>
  <si>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</si>
  <si>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</si>
  <si>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</si>
  <si>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</si>
  <si>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</si>
  <si>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</si>
  <si>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NE</t>
  </si>
  <si>
    <t>MARIĆ MARINA</t>
  </si>
  <si>
    <t>044-647-829</t>
  </si>
  <si>
    <t>044-682-819</t>
  </si>
  <si>
    <t>marina.maric@petrokemija.hr</t>
  </si>
  <si>
    <t>20.15</t>
  </si>
  <si>
    <t>Obveznik: PETROKEMIJA d.d.</t>
  </si>
  <si>
    <t>01.01.2014.</t>
  </si>
  <si>
    <t>DRAGAN MARČINKO,   DOŠEN KARLO</t>
  </si>
  <si>
    <t>30.06.2014.</t>
  </si>
  <si>
    <t>stanje na dan 30.06.2014.</t>
  </si>
  <si>
    <t>u razdoblju 01.01.2014. do 30.06.2014.</t>
  </si>
  <si>
    <t>za razdoblje od 01.01.2014. do 30.06.2014.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</si>
</sst>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b/>
      <sz val="10"/>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b/>
      <sz val="10"/>
      <color indexed="8"/>
      <name val="Arial"/>
      <family val="2"/>
      <charset val="238"/>
    </font>
    <font>
      <sz val="8"/>
      <color indexed="8"/>
      <name val="Arial"/>
      <family val="2"/>
      <charset val="238"/>
    </font>
    <font>
      <b/>
      <sz val="11"/>
      <name val="Arial"/>
      <family val="2"/>
      <charset val="238"/>
    </font>
  </fonts>
  <fills count="2">
    <fill>
      <patternFill patternType="none"/>
    </fill>
    <fill>
      <patternFill patternType="gray125"/>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0" fontId="11" fillId="0" borderId="0">
      <alignment vertical="top"/>
    </xf>
    <xf numFmtId="0" fontId="6" fillId="0" borderId="0" applyNumberFormat="0" applyFill="0" applyBorder="0" applyAlignment="0" applyProtection="0">
      <alignment vertical="top"/>
      <protection locked="0"/>
    </xf>
    <xf numFmtId="0" fontId="11" fillId="0" borderId="0">
      <alignment vertical="top"/>
    </xf>
  </cellStyleXfs>
  <cellXfs count="288">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0" fontId="7" fillId="0" borderId="7" xfId="3" applyFont="1" applyFill="1" applyBorder="1" applyAlignment="1" applyProtection="1">
      <alignment horizontal="center" vertical="center"/>
      <protection locked="0" hidden="1"/>
    </xf>
    <xf numFmtId="0" fontId="4" fillId="0" borderId="0" xfId="3" applyFont="1" applyFill="1" applyBorder="1" applyAlignment="1" applyProtection="1">
      <alignment horizontal="left" vertical="center"/>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0" borderId="0" xfId="3" applyFont="1" applyBorder="1" applyAlignment="1" applyProtection="1">
      <alignment vertical="top"/>
      <protection hidden="1"/>
    </xf>
    <xf numFmtId="0" fontId="7" fillId="0" borderId="0" xfId="3" applyFont="1" applyFill="1" applyBorder="1" applyAlignment="1" applyProtection="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xf numFmtId="0" fontId="7" fillId="0" borderId="0" xfId="3" applyFont="1" applyBorder="1" applyAlignment="1" applyProtection="1">
      <alignment horizontal="left" vertical="top"/>
      <protection hidden="1"/>
    </xf>
    <xf numFmtId="0" fontId="7" fillId="0" borderId="8" xfId="3" applyFont="1" applyBorder="1" applyAlignment="1" applyProtection="1">
      <protection hidden="1"/>
    </xf>
    <xf numFmtId="0" fontId="7" fillId="0" borderId="0" xfId="3" applyFont="1" applyBorder="1" applyAlignment="1" applyProtection="1">
      <alignment vertical="center"/>
      <protection hidden="1"/>
    </xf>
    <xf numFmtId="0" fontId="7" fillId="0" borderId="9" xfId="3" applyFont="1" applyBorder="1" applyAlignment="1" applyProtection="1">
      <protection hidden="1"/>
    </xf>
    <xf numFmtId="0" fontId="7" fillId="0" borderId="9" xfId="3" applyFont="1" applyBorder="1" applyAlignment="1"/>
    <xf numFmtId="0" fontId="11" fillId="0" borderId="0" xfId="1">
      <alignment vertical="top"/>
    </xf>
    <xf numFmtId="0" fontId="19" fillId="0" borderId="0" xfId="1" applyFont="1" applyAlignment="1"/>
    <xf numFmtId="164" fontId="22"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2" fillId="0" borderId="6"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5" fillId="0" borderId="0" xfId="1" applyFont="1" applyBorder="1" applyAlignment="1" applyProtection="1">
      <alignment vertical="center"/>
      <protection hidden="1"/>
    </xf>
    <xf numFmtId="0" fontId="7" fillId="0" borderId="0" xfId="3" applyFont="1" applyBorder="1" applyAlignment="1" applyProtection="1">
      <alignment horizontal="right" wrapText="1"/>
      <protection hidden="1"/>
    </xf>
    <xf numFmtId="0" fontId="7" fillId="0" borderId="0" xfId="3" applyFont="1" applyBorder="1" applyAlignment="1" applyProtection="1">
      <alignment horizontal="righ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0" fontId="16"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8" fillId="0" borderId="12" xfId="0" applyFont="1" applyFill="1" applyBorder="1" applyAlignment="1" applyProtection="1">
      <alignment horizontal="center"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xf numFmtId="0" fontId="16" fillId="0" borderId="0" xfId="0" applyFont="1" applyFill="1"/>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1" fillId="0" borderId="0" xfId="1" applyFont="1" applyFill="1" applyAlignment="1">
      <alignment wrapText="1"/>
    </xf>
    <xf numFmtId="0" fontId="1" fillId="0" borderId="0" xfId="0" applyFont="1" applyFill="1"/>
    <xf numFmtId="0" fontId="1" fillId="0" borderId="0" xfId="1" applyFont="1" applyFill="1" applyBorder="1" applyAlignment="1">
      <alignment wrapText="1"/>
    </xf>
    <xf numFmtId="3" fontId="3" fillId="0" borderId="4" xfId="0" applyNumberFormat="1" applyFont="1" applyFill="1" applyBorder="1" applyAlignment="1" applyProtection="1">
      <alignment vertical="center"/>
      <protection hidden="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xf>
    <xf numFmtId="0" fontId="7" fillId="0" borderId="8" xfId="3" applyFont="1" applyBorder="1" applyAlignment="1"/>
    <xf numFmtId="0" fontId="7" fillId="0" borderId="14" xfId="3" applyFont="1" applyBorder="1" applyAlignment="1"/>
    <xf numFmtId="0" fontId="5" fillId="0" borderId="15" xfId="3" applyFont="1" applyFill="1" applyBorder="1" applyAlignment="1" applyProtection="1">
      <alignment horizontal="left" vertical="center" wrapText="1"/>
      <protection hidden="1"/>
    </xf>
    <xf numFmtId="0" fontId="5" fillId="0" borderId="7" xfId="3" applyFont="1" applyFill="1" applyBorder="1" applyAlignment="1" applyProtection="1">
      <alignment vertical="center"/>
      <protection hidden="1"/>
    </xf>
    <xf numFmtId="0" fontId="7" fillId="0" borderId="15" xfId="3" applyFont="1" applyBorder="1" applyAlignment="1" applyProtection="1">
      <alignment horizontal="left" vertical="center" wrapText="1"/>
      <protection hidden="1"/>
    </xf>
    <xf numFmtId="0" fontId="7" fillId="0" borderId="7" xfId="3" applyFont="1" applyBorder="1" applyAlignment="1" applyProtection="1">
      <protection hidden="1"/>
    </xf>
    <xf numFmtId="0" fontId="14" fillId="0" borderId="0" xfId="3" applyFont="1" applyBorder="1" applyAlignment="1" applyProtection="1">
      <alignment horizontal="right"/>
      <protection hidden="1"/>
    </xf>
    <xf numFmtId="0" fontId="7" fillId="0" borderId="15" xfId="3" applyFont="1" applyFill="1" applyBorder="1" applyAlignment="1" applyProtection="1">
      <protection hidden="1"/>
    </xf>
    <xf numFmtId="0" fontId="7" fillId="0" borderId="15" xfId="3" applyFont="1" applyBorder="1" applyAlignment="1" applyProtection="1">
      <alignment wrapText="1"/>
      <protection hidden="1"/>
    </xf>
    <xf numFmtId="0" fontId="7" fillId="0" borderId="7" xfId="3" applyFont="1" applyBorder="1" applyAlignment="1" applyProtection="1">
      <alignment horizontal="right"/>
      <protection hidden="1"/>
    </xf>
    <xf numFmtId="0" fontId="7" fillId="0" borderId="15" xfId="3" applyFont="1" applyBorder="1" applyAlignment="1" applyProtection="1">
      <protection hidden="1"/>
    </xf>
    <xf numFmtId="0" fontId="7" fillId="0" borderId="7" xfId="3" applyFont="1" applyBorder="1" applyAlignment="1" applyProtection="1">
      <alignment horizontal="right" wrapText="1"/>
      <protection hidden="1"/>
    </xf>
    <xf numFmtId="0" fontId="4" fillId="0" borderId="15" xfId="3" applyFont="1" applyFill="1" applyBorder="1" applyAlignment="1" applyProtection="1">
      <alignment horizontal="right" vertical="center"/>
      <protection locked="0" hidden="1"/>
    </xf>
    <xf numFmtId="0" fontId="7" fillId="0" borderId="15" xfId="3" applyFont="1" applyBorder="1" applyAlignment="1" applyProtection="1">
      <alignment vertical="top"/>
      <protection hidden="1"/>
    </xf>
    <xf numFmtId="0" fontId="7" fillId="0" borderId="15" xfId="3" applyFont="1" applyBorder="1" applyAlignment="1" applyProtection="1">
      <alignment horizontal="left" vertical="top" wrapText="1"/>
      <protection hidden="1"/>
    </xf>
    <xf numFmtId="0" fontId="7" fillId="0" borderId="7" xfId="3" applyFont="1" applyBorder="1" applyAlignment="1"/>
    <xf numFmtId="0" fontId="7" fillId="0" borderId="15" xfId="3" applyFont="1" applyBorder="1" applyAlignment="1" applyProtection="1">
      <alignment horizontal="left" vertical="top" indent="2"/>
      <protection hidden="1"/>
    </xf>
    <xf numFmtId="0" fontId="7" fillId="0" borderId="15" xfId="3" applyFont="1" applyBorder="1" applyAlignment="1" applyProtection="1">
      <alignment horizontal="left" vertical="top" wrapText="1" indent="2"/>
      <protection hidden="1"/>
    </xf>
    <xf numFmtId="0" fontId="7" fillId="0" borderId="7" xfId="3" applyFont="1" applyBorder="1" applyAlignment="1" applyProtection="1">
      <alignment horizontal="right" vertical="top"/>
      <protection hidden="1"/>
    </xf>
    <xf numFmtId="49" fontId="4" fillId="0" borderId="15" xfId="3" applyNumberFormat="1" applyFont="1" applyBorder="1" applyAlignment="1" applyProtection="1">
      <alignment horizontal="center" vertical="center"/>
      <protection locked="0" hidden="1"/>
    </xf>
    <xf numFmtId="0" fontId="7" fillId="0" borderId="7" xfId="3" applyFont="1" applyBorder="1" applyAlignment="1" applyProtection="1">
      <alignment horizontal="left" vertical="top"/>
      <protection hidden="1"/>
    </xf>
    <xf numFmtId="0" fontId="7" fillId="0" borderId="15" xfId="3" applyFont="1" applyBorder="1" applyAlignment="1" applyProtection="1">
      <alignment horizontal="left"/>
      <protection hidden="1"/>
    </xf>
    <xf numFmtId="0" fontId="7" fillId="0" borderId="14" xfId="3" applyFont="1" applyBorder="1" applyAlignment="1" applyProtection="1">
      <protection hidden="1"/>
    </xf>
    <xf numFmtId="0" fontId="7" fillId="0" borderId="7" xfId="3" applyFont="1" applyBorder="1" applyAlignment="1" applyProtection="1">
      <alignment horizontal="left"/>
      <protection hidden="1"/>
    </xf>
    <xf numFmtId="0" fontId="7" fillId="0" borderId="15" xfId="3" applyFont="1" applyFill="1" applyBorder="1" applyAlignment="1" applyProtection="1">
      <alignment vertical="center"/>
      <protection hidden="1"/>
    </xf>
    <xf numFmtId="0" fontId="15" fillId="0" borderId="15" xfId="1" applyFont="1" applyFill="1" applyBorder="1" applyAlignment="1" applyProtection="1">
      <alignment vertical="center"/>
      <protection hidden="1"/>
    </xf>
    <xf numFmtId="0" fontId="15" fillId="0" borderId="0" xfId="1" applyFont="1" applyBorder="1" applyAlignment="1" applyProtection="1">
      <alignment horizontal="left"/>
      <protection hidden="1"/>
    </xf>
    <xf numFmtId="0" fontId="11" fillId="0" borderId="0" xfId="1" applyBorder="1" applyAlignment="1"/>
    <xf numFmtId="0" fontId="11" fillId="0" borderId="15" xfId="1" applyBorder="1" applyAlignment="1"/>
    <xf numFmtId="0" fontId="4" fillId="0" borderId="7" xfId="3" applyFont="1" applyBorder="1" applyAlignment="1" applyProtection="1">
      <alignment vertical="center"/>
      <protection hidden="1"/>
    </xf>
    <xf numFmtId="0" fontId="7" fillId="0" borderId="16" xfId="3" applyFont="1" applyBorder="1" applyAlignment="1" applyProtection="1">
      <protection hidden="1"/>
    </xf>
    <xf numFmtId="0" fontId="7" fillId="0" borderId="17" xfId="3" applyFont="1" applyFill="1" applyBorder="1" applyAlignment="1" applyProtection="1">
      <alignment horizontal="right" vertical="top" wrapText="1"/>
      <protection hidden="1"/>
    </xf>
    <xf numFmtId="0" fontId="7" fillId="0" borderId="18" xfId="3" applyFont="1" applyFill="1" applyBorder="1" applyAlignment="1" applyProtection="1">
      <alignment horizontal="right" vertical="top" wrapText="1"/>
      <protection hidden="1"/>
    </xf>
    <xf numFmtId="0" fontId="7" fillId="0" borderId="18" xfId="3" applyFont="1" applyFill="1" applyBorder="1" applyAlignment="1" applyProtection="1">
      <protection hidden="1"/>
    </xf>
    <xf numFmtId="0" fontId="7" fillId="0" borderId="19" xfId="3" applyFont="1" applyFill="1" applyBorder="1" applyAlignment="1" applyProtection="1">
      <protection hidden="1"/>
    </xf>
    <xf numFmtId="1" fontId="4" fillId="0" borderId="11" xfId="3" applyNumberFormat="1" applyFont="1" applyFill="1" applyBorder="1" applyAlignment="1" applyProtection="1">
      <alignment horizontal="center" vertical="center"/>
      <protection locked="0" hidden="1"/>
    </xf>
    <xf numFmtId="3" fontId="4" fillId="0" borderId="11" xfId="3" applyNumberFormat="1" applyFont="1" applyFill="1" applyBorder="1" applyAlignment="1" applyProtection="1">
      <alignment horizontal="right" vertical="center"/>
      <protection locked="0" hidden="1"/>
    </xf>
    <xf numFmtId="0" fontId="4" fillId="0" borderId="11" xfId="3" applyFont="1" applyFill="1" applyBorder="1" applyAlignment="1" applyProtection="1">
      <alignment horizontal="center" vertical="center"/>
      <protection locked="0" hidden="1"/>
    </xf>
    <xf numFmtId="49" fontId="4" fillId="0" borderId="11" xfId="3" applyNumberFormat="1" applyFont="1" applyFill="1" applyBorder="1" applyAlignment="1" applyProtection="1">
      <alignment horizontal="right" vertical="center"/>
      <protection locked="0" hidden="1"/>
    </xf>
    <xf numFmtId="0" fontId="4" fillId="0" borderId="7" xfId="3" applyFont="1" applyFill="1" applyBorder="1" applyAlignment="1" applyProtection="1">
      <alignment horizontal="right" vertical="center"/>
      <protection locked="0" hidden="1"/>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3" fontId="8" fillId="0" borderId="1" xfId="0" applyNumberFormat="1" applyFont="1" applyFill="1" applyBorder="1" applyAlignment="1" applyProtection="1">
      <alignment vertical="center"/>
      <protection hidden="1"/>
    </xf>
    <xf numFmtId="3" fontId="8" fillId="0" borderId="6"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5" xfId="0" applyNumberFormat="1" applyFont="1" applyFill="1" applyBorder="1" applyAlignment="1" applyProtection="1">
      <alignment vertical="center"/>
      <protection hidden="1"/>
    </xf>
    <xf numFmtId="0" fontId="0" fillId="0" borderId="20" xfId="0" applyFill="1" applyBorder="1"/>
    <xf numFmtId="14" fontId="27" fillId="0" borderId="12" xfId="3" applyNumberFormat="1" applyFont="1" applyFill="1" applyBorder="1" applyAlignment="1" applyProtection="1">
      <alignment horizontal="center" vertical="center"/>
      <protection locked="0" hidden="1"/>
    </xf>
    <xf numFmtId="0" fontId="11" fillId="0" borderId="0" xfId="1" applyAlignment="1"/>
    <xf numFmtId="0" fontId="18" fillId="0" borderId="0" xfId="1" applyFont="1" applyBorder="1" applyAlignment="1">
      <alignment vertical="top"/>
    </xf>
    <xf numFmtId="0" fontId="7" fillId="0" borderId="18" xfId="3" applyFont="1" applyFill="1" applyBorder="1" applyAlignment="1" applyProtection="1">
      <alignment horizontal="center" vertical="top"/>
      <protection hidden="1"/>
    </xf>
    <xf numFmtId="0" fontId="7" fillId="0" borderId="18" xfId="3" applyFont="1" applyFill="1" applyBorder="1" applyAlignment="1" applyProtection="1">
      <alignment horizontal="center"/>
      <protection hidden="1"/>
    </xf>
    <xf numFmtId="0" fontId="7" fillId="0" borderId="7" xfId="3" applyFont="1" applyBorder="1" applyAlignment="1" applyProtection="1">
      <alignment horizontal="right" vertical="center" wrapText="1"/>
      <protection hidden="1"/>
    </xf>
    <xf numFmtId="0" fontId="7" fillId="0" borderId="15" xfId="3" applyFont="1" applyBorder="1" applyAlignment="1" applyProtection="1">
      <alignment horizontal="right" wrapText="1"/>
      <protection hidden="1"/>
    </xf>
    <xf numFmtId="49" fontId="6" fillId="0" borderId="17" xfId="2" applyNumberFormat="1" applyFill="1" applyBorder="1" applyAlignment="1" applyProtection="1">
      <alignment horizontal="left" vertical="center"/>
      <protection locked="0" hidden="1"/>
    </xf>
    <xf numFmtId="49" fontId="4" fillId="0" borderId="18" xfId="3" applyNumberFormat="1" applyFont="1" applyFill="1" applyBorder="1" applyAlignment="1" applyProtection="1">
      <alignment horizontal="left" vertical="center"/>
      <protection locked="0" hidden="1"/>
    </xf>
    <xf numFmtId="49" fontId="4" fillId="0" borderId="19" xfId="3" applyNumberFormat="1" applyFont="1" applyFill="1" applyBorder="1" applyAlignment="1" applyProtection="1">
      <alignment horizontal="left" vertical="center"/>
      <protection locked="0" hidden="1"/>
    </xf>
    <xf numFmtId="0" fontId="7" fillId="0" borderId="7" xfId="3" applyFont="1" applyBorder="1" applyAlignment="1" applyProtection="1">
      <alignment horizontal="right" vertical="center"/>
      <protection hidden="1"/>
    </xf>
    <xf numFmtId="0" fontId="7" fillId="0" borderId="15" xfId="3" applyFont="1" applyBorder="1" applyAlignment="1" applyProtection="1">
      <alignment horizontal="right"/>
      <protection hidden="1"/>
    </xf>
    <xf numFmtId="49" fontId="4" fillId="0" borderId="17" xfId="3" applyNumberFormat="1" applyFont="1" applyFill="1" applyBorder="1" applyAlignment="1" applyProtection="1">
      <alignment horizontal="left" vertical="center"/>
      <protection locked="0" hidden="1"/>
    </xf>
    <xf numFmtId="0" fontId="7" fillId="0" borderId="19" xfId="3" applyFont="1" applyFill="1" applyBorder="1" applyAlignment="1">
      <alignment horizontal="left" vertical="center"/>
    </xf>
    <xf numFmtId="0" fontId="24" fillId="0" borderId="0" xfId="1" applyFont="1" applyBorder="1" applyAlignment="1" applyProtection="1">
      <alignment horizontal="left"/>
      <protection hidden="1"/>
    </xf>
    <xf numFmtId="0" fontId="25" fillId="0" borderId="0" xfId="1" applyFont="1" applyBorder="1" applyAlignment="1"/>
    <xf numFmtId="0" fontId="15" fillId="0" borderId="0" xfId="1" applyFont="1" applyBorder="1" applyAlignment="1" applyProtection="1">
      <alignment horizontal="left"/>
      <protection hidden="1"/>
    </xf>
    <xf numFmtId="0" fontId="11" fillId="0" borderId="0" xfId="1" applyBorder="1" applyAlignment="1"/>
    <xf numFmtId="0" fontId="11" fillId="0" borderId="15" xfId="1" applyBorder="1" applyAlignment="1"/>
    <xf numFmtId="0" fontId="7" fillId="0" borderId="22" xfId="3" applyFont="1" applyBorder="1" applyAlignment="1" applyProtection="1">
      <alignment horizontal="center" vertical="top"/>
      <protection hidden="1"/>
    </xf>
    <xf numFmtId="0" fontId="7" fillId="0" borderId="22" xfId="3" applyFont="1" applyBorder="1" applyAlignment="1">
      <alignment horizontal="center"/>
    </xf>
    <xf numFmtId="0" fontId="7" fillId="0" borderId="23" xfId="3" applyFont="1" applyBorder="1" applyAlignment="1"/>
    <xf numFmtId="0" fontId="12" fillId="0" borderId="21" xfId="3" applyFont="1" applyBorder="1" applyAlignment="1"/>
    <xf numFmtId="0" fontId="12" fillId="0" borderId="8" xfId="3" applyFont="1" applyBorder="1" applyAlignment="1"/>
    <xf numFmtId="0" fontId="7" fillId="0" borderId="0" xfId="3" applyFont="1" applyBorder="1" applyAlignment="1" applyProtection="1">
      <alignment vertical="center"/>
      <protection hidden="1"/>
    </xf>
    <xf numFmtId="49" fontId="4" fillId="0" borderId="17" xfId="3" applyNumberFormat="1" applyFont="1" applyFill="1" applyBorder="1" applyAlignment="1" applyProtection="1">
      <alignment horizontal="center" vertical="center"/>
      <protection locked="0" hidden="1"/>
    </xf>
    <xf numFmtId="49" fontId="4" fillId="0" borderId="19" xfId="3" applyNumberFormat="1" applyFont="1" applyFill="1" applyBorder="1" applyAlignment="1" applyProtection="1">
      <alignment horizontal="center" vertical="center"/>
      <protection locked="0" hidden="1"/>
    </xf>
    <xf numFmtId="0" fontId="4" fillId="0" borderId="17" xfId="3" applyFont="1" applyFill="1" applyBorder="1" applyAlignment="1" applyProtection="1">
      <alignment horizontal="left" vertical="center"/>
      <protection locked="0" hidden="1"/>
    </xf>
    <xf numFmtId="0" fontId="7" fillId="0" borderId="18" xfId="3" applyFont="1" applyFill="1" applyBorder="1" applyAlignment="1"/>
    <xf numFmtId="0" fontId="7" fillId="0" borderId="19" xfId="3" applyFont="1" applyFill="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8" xfId="3" applyFont="1" applyBorder="1" applyAlignment="1" applyProtection="1">
      <alignment horizontal="center"/>
      <protection hidden="1"/>
    </xf>
    <xf numFmtId="0" fontId="4" fillId="0" borderId="18" xfId="3" applyFont="1" applyFill="1" applyBorder="1" applyAlignment="1" applyProtection="1">
      <alignment horizontal="left" vertical="center"/>
      <protection locked="0" hidden="1"/>
    </xf>
    <xf numFmtId="0" fontId="4" fillId="0" borderId="19" xfId="3" applyFont="1" applyFill="1" applyBorder="1" applyAlignment="1" applyProtection="1">
      <alignment horizontal="left" vertical="center"/>
      <protection locked="0" hidden="1"/>
    </xf>
    <xf numFmtId="0" fontId="4" fillId="0" borderId="17" xfId="3" applyFont="1" applyFill="1" applyBorder="1" applyAlignment="1" applyProtection="1">
      <alignment horizontal="right"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18" xfId="3" applyFont="1" applyFill="1" applyBorder="1" applyAlignment="1">
      <alignment horizontal="left"/>
    </xf>
    <xf numFmtId="0" fontId="7" fillId="0" borderId="19" xfId="3" applyFont="1" applyFill="1" applyBorder="1" applyAlignment="1">
      <alignment horizontal="left"/>
    </xf>
    <xf numFmtId="0" fontId="7" fillId="0" borderId="0" xfId="3" applyFont="1" applyBorder="1" applyAlignment="1" applyProtection="1">
      <alignment horizontal="right" vertical="center"/>
      <protection hidden="1"/>
    </xf>
    <xf numFmtId="0" fontId="5" fillId="0" borderId="7" xfId="3" applyFont="1" applyBorder="1" applyAlignment="1" applyProtection="1">
      <alignment horizontal="center" vertical="center"/>
      <protection hidden="1"/>
    </xf>
    <xf numFmtId="0" fontId="5" fillId="0" borderId="0" xfId="3" applyFont="1" applyBorder="1" applyAlignment="1">
      <alignment horizontal="center" vertical="center"/>
    </xf>
    <xf numFmtId="0" fontId="5" fillId="0" borderId="0" xfId="3" applyFont="1" applyBorder="1" applyAlignment="1">
      <alignment horizontal="center"/>
    </xf>
    <xf numFmtId="0" fontId="7" fillId="0" borderId="0"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center"/>
    </xf>
    <xf numFmtId="0" fontId="7" fillId="0" borderId="15" xfId="3" applyFont="1" applyBorder="1" applyAlignment="1">
      <alignment horizontal="center"/>
    </xf>
    <xf numFmtId="0" fontId="6" fillId="0" borderId="17" xfId="2" applyFill="1" applyBorder="1" applyAlignment="1" applyProtection="1">
      <protection locked="0" hidden="1"/>
    </xf>
    <xf numFmtId="0" fontId="4" fillId="0" borderId="18" xfId="3" applyFont="1" applyFill="1" applyBorder="1" applyAlignment="1" applyProtection="1">
      <protection locked="0" hidden="1"/>
    </xf>
    <xf numFmtId="0" fontId="4" fillId="0" borderId="19" xfId="3" applyFont="1" applyFill="1" applyBorder="1" applyAlignment="1" applyProtection="1">
      <protection locked="0" hidden="1"/>
    </xf>
    <xf numFmtId="0" fontId="7" fillId="0" borderId="0" xfId="3" applyFont="1" applyBorder="1" applyAlignment="1" applyProtection="1">
      <alignment horizontal="right"/>
      <protection hidden="1"/>
    </xf>
    <xf numFmtId="0" fontId="7" fillId="0" borderId="18" xfId="3" applyFont="1" applyFill="1" applyBorder="1" applyAlignment="1">
      <alignment horizontal="left" vertical="center"/>
    </xf>
    <xf numFmtId="0" fontId="7" fillId="0" borderId="0" xfId="3" applyFont="1" applyBorder="1" applyAlignment="1" applyProtection="1">
      <alignment horizontal="right" wrapText="1"/>
      <protection hidden="1"/>
    </xf>
    <xf numFmtId="0" fontId="7" fillId="0" borderId="7" xfId="3" applyFont="1" applyBorder="1" applyAlignment="1" applyProtection="1">
      <alignment horizontal="right" wrapText="1"/>
      <protection hidden="1"/>
    </xf>
    <xf numFmtId="0" fontId="4" fillId="0" borderId="7"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0" borderId="15" xfId="3" applyFont="1" applyFill="1" applyBorder="1" applyAlignment="1" applyProtection="1">
      <alignment horizontal="left" vertical="center" wrapText="1"/>
      <protection hidden="1"/>
    </xf>
    <xf numFmtId="0" fontId="13" fillId="0" borderId="7" xfId="3" applyFont="1" applyBorder="1" applyAlignment="1" applyProtection="1">
      <alignment horizontal="center" vertical="center" wrapText="1"/>
      <protection hidden="1"/>
    </xf>
    <xf numFmtId="0" fontId="13" fillId="0" borderId="0" xfId="3" applyFont="1" applyBorder="1" applyAlignment="1" applyProtection="1">
      <alignment horizontal="center" vertical="center" wrapText="1"/>
      <protection hidden="1"/>
    </xf>
    <xf numFmtId="0" fontId="13" fillId="0" borderId="15" xfId="3" applyFont="1" applyBorder="1" applyAlignment="1" applyProtection="1">
      <alignment horizontal="center" vertical="center" wrapText="1"/>
      <protection hidden="1"/>
    </xf>
    <xf numFmtId="0" fontId="3" fillId="0" borderId="7" xfId="3" applyFont="1" applyBorder="1" applyAlignment="1" applyProtection="1">
      <alignment horizontal="right" vertical="center" wrapText="1"/>
      <protection hidden="1"/>
    </xf>
    <xf numFmtId="0" fontId="3" fillId="0" borderId="15" xfId="3" applyFont="1" applyBorder="1" applyAlignment="1" applyProtection="1">
      <alignment horizontal="right" wrapText="1"/>
      <protection hidden="1"/>
    </xf>
    <xf numFmtId="1" fontId="4" fillId="0" borderId="17" xfId="3" applyNumberFormat="1" applyFont="1" applyFill="1" applyBorder="1" applyAlignment="1" applyProtection="1">
      <alignment horizontal="center" vertical="center"/>
      <protection locked="0" hidden="1"/>
    </xf>
    <xf numFmtId="1" fontId="4" fillId="0" borderId="19" xfId="3" applyNumberFormat="1" applyFont="1" applyFill="1" applyBorder="1" applyAlignment="1" applyProtection="1">
      <alignment horizontal="center" vertical="center"/>
      <protection locked="0" hidden="1"/>
    </xf>
    <xf numFmtId="0" fontId="8" fillId="0" borderId="11" xfId="0" applyFont="1" applyFill="1" applyBorder="1" applyAlignment="1" applyProtection="1">
      <alignment horizontal="center" vertical="center" wrapText="1"/>
      <protection hidden="1"/>
    </xf>
    <xf numFmtId="0" fontId="4"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top" wrapText="1"/>
      <protection hidden="1"/>
    </xf>
    <xf numFmtId="0" fontId="12" fillId="0" borderId="13" xfId="0" applyFont="1" applyFill="1" applyBorder="1" applyAlignment="1" applyProtection="1">
      <alignment vertical="center" wrapText="1"/>
      <protection hidden="1"/>
    </xf>
    <xf numFmtId="0" fontId="12" fillId="0" borderId="24" xfId="0" applyFont="1" applyFill="1" applyBorder="1" applyAlignment="1" applyProtection="1">
      <alignment vertical="center" wrapText="1"/>
      <protection hidden="1"/>
    </xf>
    <xf numFmtId="0" fontId="12" fillId="0" borderId="25"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5" fillId="0" borderId="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6" fillId="0" borderId="24" xfId="0" applyFont="1" applyFill="1" applyBorder="1" applyAlignment="1">
      <alignment vertical="center"/>
    </xf>
    <xf numFmtId="0" fontId="16" fillId="0" borderId="25"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10" xfId="0" applyFont="1" applyFill="1" applyBorder="1" applyAlignment="1">
      <alignment vertical="center"/>
    </xf>
    <xf numFmtId="0" fontId="16" fillId="0" borderId="20" xfId="0" applyFont="1" applyFill="1" applyBorder="1" applyAlignment="1">
      <alignment vertical="center"/>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Alignment="1">
      <alignment vertical="center"/>
    </xf>
    <xf numFmtId="0" fontId="12" fillId="0" borderId="18"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4" fillId="0" borderId="5" xfId="0" applyFont="1" applyFill="1" applyBorder="1" applyAlignment="1">
      <alignment horizontal="left" vertical="center" wrapText="1" indent="1"/>
    </xf>
    <xf numFmtId="0" fontId="4" fillId="0" borderId="27" xfId="0"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 fillId="0" borderId="25" xfId="0" applyFont="1" applyFill="1" applyBorder="1" applyAlignment="1">
      <alignment horizontal="left" vertical="center" wrapText="1"/>
    </xf>
    <xf numFmtId="0" fontId="5" fillId="0" borderId="29"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9" fillId="0" borderId="0" xfId="0" applyFont="1" applyFill="1" applyBorder="1" applyAlignment="1" applyProtection="1">
      <alignment horizontal="center" vertical="top" wrapText="1"/>
      <protection hidden="1"/>
    </xf>
    <xf numFmtId="0" fontId="4" fillId="0" borderId="29"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12" fillId="0" borderId="12"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6" fillId="0" borderId="24" xfId="0" applyFont="1" applyFill="1" applyBorder="1" applyAlignment="1">
      <alignment vertical="center" wrapText="1"/>
    </xf>
    <xf numFmtId="0" fontId="16" fillId="0" borderId="25" xfId="0" applyFont="1" applyFill="1" applyBorder="1" applyAlignment="1">
      <alignment vertical="center" wrapText="1"/>
    </xf>
    <xf numFmtId="0" fontId="16" fillId="0" borderId="27" xfId="0" applyFont="1" applyFill="1" applyBorder="1"/>
    <xf numFmtId="0" fontId="16" fillId="0" borderId="28" xfId="0" applyFont="1" applyFill="1" applyBorder="1"/>
    <xf numFmtId="0" fontId="16" fillId="0" borderId="30" xfId="0" applyFont="1" applyFill="1" applyBorder="1"/>
    <xf numFmtId="0" fontId="16" fillId="0" borderId="31" xfId="0" applyFont="1" applyFill="1" applyBorder="1"/>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20"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0" fontId="22"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9" fillId="0" borderId="18" xfId="1" applyFont="1" applyFill="1" applyBorder="1" applyAlignment="1" applyProtection="1">
      <alignment horizontal="center" vertical="center"/>
      <protection hidden="1"/>
    </xf>
    <xf numFmtId="0" fontId="21" fillId="0" borderId="18" xfId="1" applyFont="1" applyFill="1" applyBorder="1" applyAlignment="1" applyProtection="1">
      <alignment horizontal="center" vertical="center"/>
      <protection hidden="1"/>
    </xf>
    <xf numFmtId="0" fontId="12" fillId="0" borderId="13" xfId="1" applyFont="1" applyFill="1" applyBorder="1" applyAlignment="1" applyProtection="1">
      <alignment horizontal="left" vertical="center"/>
      <protection hidden="1"/>
    </xf>
    <xf numFmtId="0" fontId="12" fillId="0" borderId="24" xfId="1" applyFont="1" applyFill="1" applyBorder="1" applyAlignment="1" applyProtection="1">
      <alignment horizontal="left" vertical="center"/>
      <protection hidden="1"/>
    </xf>
    <xf numFmtId="0" fontId="12" fillId="0" borderId="25" xfId="1" applyFont="1" applyFill="1" applyBorder="1" applyAlignment="1" applyProtection="1">
      <alignment horizontal="left" vertical="center"/>
      <protection hidden="1"/>
    </xf>
    <xf numFmtId="0" fontId="12" fillId="0" borderId="0" xfId="1" applyFont="1" applyAlignment="1"/>
    <xf numFmtId="0" fontId="11" fillId="0" borderId="0" xfId="1" applyAlignment="1"/>
  </cellXfs>
  <cellStyles count="4">
    <cellStyle name=" 1" xfId="1"/>
    <cellStyle name="Hiperveza" xfId="2" builtinId="8"/>
    <cellStyle name="Normal_TFI-POD" xfId="3"/>
    <cellStyle name="Normalno" xfId="0" builtinId="0"/>
  </cellStyles>
  <dxfs count="2">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144779</xdr:colOff>
      <xdr:row>3</xdr:row>
      <xdr:rowOff>15239</xdr:rowOff>
    </xdr:from>
    <xdr:to>
      <xdr:col>9</xdr:col>
      <xdr:colOff>466724</xdr:colOff>
      <xdr:row>162</xdr:row>
      <xdr:rowOff>114299</xdr:rowOff>
    </xdr:to>
    <xdr:sp macro="" textlink="">
      <xdr:nvSpPr>
        <xdr:cNvPr id="2" name="TekstniOkvir 1"/>
        <xdr:cNvSpPr txBox="1"/>
      </xdr:nvSpPr>
      <xdr:spPr>
        <a:xfrm>
          <a:off x="144779" y="539114"/>
          <a:ext cx="5808345" cy="25864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100">
              <a:solidFill>
                <a:schemeClr val="dk1"/>
              </a:solidFill>
              <a:effectLst/>
              <a:latin typeface="+mn-lt"/>
              <a:ea typeface="+mn-ea"/>
              <a:cs typeface="+mn-cs"/>
            </a:rPr>
            <a:t>PETROKEMIJA  d.d.</a:t>
          </a:r>
          <a:endParaRPr lang="hr-HR" sz="1100">
            <a:solidFill>
              <a:schemeClr val="dk1"/>
            </a:solidFill>
            <a:effectLst/>
            <a:latin typeface="+mn-lt"/>
            <a:ea typeface="+mn-ea"/>
            <a:cs typeface="+mn-cs"/>
          </a:endParaRPr>
        </a:p>
        <a:p>
          <a:r>
            <a:rPr lang="vi-VN" sz="1100">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U razdoblju I-VI 2014. godine Petrokemija d.d. ostvarila je ukupne prihode 1.115,2 milijuna kuna, ukupne rashode od 1.341,0 milijuna kuna te je iskazala gubitak u poslovanju od 225,8 milijuna kuna ili 20,2% od ukupnih prihoda. Pri tome treba istaći da se od 225,8 milijuna kuna gubitka, 100,0 milijuna kuna odnosi na rezervacije za isplatu poticajnih otpremnina u nastavku poslovne godine. Bez ovog jednokratnog troška, koji se odnosi na započeti proces restrukturiranja Društva, gubitak bi iznosio 125,8 milijuna kuna ili 11,3% ukupnih prihoda.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Na polugodišnjoj razini, ukupni prihodi manji su 9,7% u odnosu na isto razdoblje 2013.g., dok su ukupni rashodi veći za 2,9%. Kada se isključe troškovi otpremnina, ukupni rashodi manji su za 4,8% od istog razdoblja prošle godine. Intenzitet pada cijena mineralnih gnojiva vidljiv je iz podatka da su uz 12,3% veću količinsku prodaju gnojiva, ostvareni 9,4% manji poslovni prihodi.</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strukturi gubitka 207,0 milijuna kuna ili 91,7% ostvareno je iz poslovnih aktivnosti, a 18,8 milijuna kuna ili 8,3% iz financijskog poslovanja. Pokazatelj EBITDA (dobit prije kamata, poreza i amortizacije) je negativan u iznosu od 158,9 milijuna kuna, odnosno 58,9 milijuna kuna bez rezervacija za otpremnine. U istom razdoblju 2013. godine EBITDA je bila  negativna 2,8 milijuna kuna.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razdoblju IV-VI 2014. godine Petrokemija d.d. ostvarila je ukupne prihode 519,4 milijuna kuna, ukupne rashode od 684,6 milijuna kuna te je iskazala gubitak u poslovanju od 165,2 milijuna kuna (uključeno 100,0 milijuna kuna rezervacija za otpremnine). Na tromjesečnoj  razini, ukupni prihodi manji su 18,6% u odnosu na drugo tromjesečje 2013.g., dok su ukupni rashodi veći za 5,1%, odnosno bez rezervacije otpremnina manji su 10,2%.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Trend kretanja cijena i ponude i potražnje na globalnom tržištu mineralnih gnojiva nije se bitno promijenio u odnosu na drugo polugodište 2013. godine, a Petrokemija d.d. je poduzela mjere snižavanja troškova proizvodnje (niža cijena plina, racionalizacija troškova radne snage i dr.), koje bi trebale u drugom polugodištu 2014. godine smanjiti gubitke u odnosu na drugo polugodište prošle godine. Glavninu dispariteta u ostvarenju prihoda i rashoda generira niska  cijena gnojiva na svjetskom i regionalnom tržištu, koja je, uz male oscilacije, na vrlo niskoj razini od lipnja 2013. godine. Glavni izvozni proizvod Petrokemije d.d. – dušično gnojivo UREA, ostvaruje u poljoprivrednoj sezoni 2013/2014 u zemljama EU približno 20% nižu cijenu od sezone 2012/2013.g., a glavne zemlje izvoznice su Egipat i Rusija. Niska razina ostvarenja prodaje na domaćem tržištu odraz je lošeg općeg stanja u poljoprivredi, povećane konkurencije, smanjivanja državnih poticaja te nepovoljnih vremenskih uvjeta.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Izvještajno razdoblje karakterizira neravnoteža nabavnih cijena sirovina i prodajnih cijena mineralnih gnojiva. Cijena plina u tom općem trendu je izolirana pojava i ostvaruje se pod utjecajem specifičnih čimbenika na hrvatskom tržištu plina i pozicije Petrokemije d.d., kao jednog od dva najveća kupca, na još uvijek relativno nerazvijenom domaćem tržištu plina. Po prvi puta od otvaranja hrvatskog tržišta plina, u ljetnim mjesecima 2014. godine ugovoreni su uvjeti za dio isporuke plina vezani za razinu cijene plina na europskom spot tržištu, što će ublažiti gubitke koji nastaju zbog niskih cijena dušičnih gnojiva na svjetskom tržištu.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relativno male prodaje koja ne omogućuje optimalno korištenje kapaciteta, dolazi do povećanja fiksnih troškova po jedinici proizvoda i gubitka u poslovanju. U promatranom razdoblju došlo je do povremenog daljnjeg snižavanja cijena gotovih proizvoda na svjetskom tržištu gnojiva, koje na pojedinim tržištima ne mogu pokriti niti direktne troškove sirovina i energije. Ovaj utjecaj je djelovao kumulativno s naglašenim padom potražnje na domaćem tržištu i široj regiji, tako da je poslovanje s gubitkom prešlo razinu prethodnih dinamičkih procjena. Istovremeno, cijene pojedinih sirovina u proizvodnji mineralnih gnojiva mijenjale su se različito, ovisno o tržišnim utjecajima, ali su u cjelini gledano niže od istog razdoblja prethodne godine.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Pri tome treba istaći da, neovisno o poslovnim potezima Petrokemije d.d., kada na tržištu u dužem vremenskom razdoblju cijene gotovo kontinuirano padaju, dolazi i do trećeg negativnog učinka, a to je sustezanje od kupnje robe od strane veletrgovaca i odgađanje kupnje gnojiva do krajnjeg trenutka primjene kod poljoprivrednih proizvođača. </a:t>
          </a:r>
        </a:p>
        <a:p>
          <a:r>
            <a:rPr lang="hr-HR" sz="1100">
              <a:solidFill>
                <a:schemeClr val="dk1"/>
              </a:solidFill>
              <a:effectLst/>
              <a:latin typeface="+mn-lt"/>
              <a:ea typeface="+mn-ea"/>
              <a:cs typeface="+mn-cs"/>
            </a:rPr>
            <a:t>Na pad potražnje dodatni negativan učinak imale su niske cijene osnovnih poljoprivrednih proizvoda i nedostatak financijskih sredstava kod poljoprivrednika. Odraz je to manjih prinosa zbog negativnog učinka velikih količina padalina u sezoni 2013/2014.g. i poplava u pojedinim dijelovima Hrvatske te dugotrajnog nepovoljnog položaja ratarske proizvodnje u vrijednosnom lancu proizvodnje hrane.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izvještajnom razdoblju ostvareni su 9,4% niži poslovni prihodi od prvog polugodišta 2013. godine, najvećim dijelom zbog pada cijena mineralnih gnojiva na domaćem, svjetskom i regionalnom tržištu. Ukupno su prodane 12,3% veće količine mineralnih gnojiva, s tim da je na domaćem tržištu prodaja gnojiva manja za 7,3%, a u izvozu 26,4% veća, u odnosu na isto razdoblje prethodne godine.</a:t>
          </a:r>
        </a:p>
        <a:p>
          <a:r>
            <a:rPr lang="hr-HR" sz="1100">
              <a:solidFill>
                <a:schemeClr val="dk1"/>
              </a:solidFill>
              <a:effectLst/>
              <a:latin typeface="+mn-lt"/>
              <a:ea typeface="+mn-ea"/>
              <a:cs typeface="+mn-cs"/>
            </a:rPr>
            <a:t>Ostvarenje poslovnih rashoda veće je za 3,3% u odnosu na isto razdoblje prethodne godine, a odraz je 12,3% većih količina prodaje, promjene asortimana i nižih prosječnih ulaznih cijena sirovina. Ostvaren je blagi pad  nabavnih cijena gotovo svih ključnih sirovina. Prosječna ostvarena nabavna cijena plina u prvom polugodištu 2014. godine, niža je 8,0% od istog razdoblja 2013. godine.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prvom polugodištu 2014. godine Petrokemija je, u odnosu na isto razdoblje prošle godine, ostvarila veću ukupnu razinu proizvodnje za 3,3%, ali uz promjenu strukture: 15,6% porasla je proizvodnja Uree, 20,1%  KAN-a, a 33,6% smanjena je proizvodnja NPK-a gnojiva.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Prirodni plin kao najvažnija sirovina nabavlja se na domaćem tržištu prema ugovorima zaključenim s dva dobavljača - Prirodnim plinom d.o.o. iz Zagreba i Prvim plinarskim društvom d.o.o. iz Vukovara. U vrijeme sastavljanja ovih financijskih izvještaja, plin se tijekom ljetne sezone nabavlja pod povoljnijim uvjetima od razine cijena ostvarene u prvih pet mjeseci.</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tržišnih razloga dio postrojenja je u zastoju od polovice 2009.g. i s tim problemom se ušlo i u treće tromjesečje 2014.g. Kriza izazvana neskladom ulazno-izlaznih cijena na tržištu čađe još uvijek je prisutna. Otvorenost Petrokemije d.d. kretanjima na svjetskom tržištu otvara značajne rizike mogućih cjenovnih i financijskih oscilacija i u 2014. godini.</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Uz vlastita obrtna sredstva, kratkoročne kredite banaka i dugoročne kredite HBOR-a, Petrokemija je izvor financiranja obrtnih sredstava jednim dijelom osigurala i izdavanjem komercijalnih zapisa na Zagrebačkoj burzi, putem Privredne banke Zagreb kao agenta i dilera programa. Financiranje kroz komercijalne zapise u 2014. godini svedeno je na minimum. Petrokemija je također zbog kašnjenja u procesu dokapitalizacije reprogramirala dospijeće dijela vlastitih kratkoročnih obveza prema financijskim institucijama, a porasla su i dugovanja prema velikim dobavljačima sirovina. Daljnji tijek odnosa s bankama i velikim dobavljačima ovisit će o rezultatima dokapitalizacije koja je u tijeku u vrijeme sastavljanja ovih financijskih izvještaja.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a:t>
          </a:r>
        </a:p>
        <a:p>
          <a:r>
            <a:rPr lang="hr-HR" sz="1100">
              <a:solidFill>
                <a:schemeClr val="dk1"/>
              </a:solidFill>
              <a:effectLst/>
              <a:latin typeface="+mn-lt"/>
              <a:ea typeface="+mn-ea"/>
              <a:cs typeface="+mn-cs"/>
            </a:rPr>
            <a:t>U iskazivanju stanja kratkotrajne imovine (potraživanja od kupaca) i kratkoročnih obveza (potencijalnih regresnih obveza prema faktoring društvima, u slučaju da dužnik ne podmiri svoju obvezu), Petrokemija d.d. je na 30.06.2014. godine uključila ove obveze i potraživanja u Bilancu. Na bilančnim pozicijama iskazani su u kratkotrajnoj imovini i obvezama u iznosu 198 milijuna kuna. U usporedbi sa stanjem 31.12. 2013. godine, stanje ovih transakcija je veće za 73 milijuna kuna ili 58,4%.  U izvješću o novčanom toku primici po osnovi naplate potraživanja od kupaca  putem faktoringa iskazani su u primicima od financijskih aktivnosti za prvo polugodište 2014. godine u iznosu 174,8  milijuna kuna, a u istom razdoblju prethodne godine u iznosu 359,3 milijuna kuna. U izvještajnom razdoblju dio obveza jednog od velikih kupca su (zbog njegovih problema s likvidnosti), u suradnji s poslovnim bankama reprogramirane za slijedeće razdoblje.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Na buduće kretanje financijskog rezultata Petrokemije d.d. utjecati će brojni činitelji. Osim cijene plina, koja se dominantno definira na domaćem tržištu, većina budućih rizika dolazi iz međunarodnog okruženja, a pretežito kroz:</a:t>
          </a:r>
        </a:p>
        <a:p>
          <a:r>
            <a:rPr lang="hr-HR" sz="1100">
              <a:solidFill>
                <a:schemeClr val="dk1"/>
              </a:solidFill>
              <a:effectLst/>
              <a:latin typeface="+mn-lt"/>
              <a:ea typeface="+mn-ea"/>
              <a:cs typeface="+mn-cs"/>
            </a:rPr>
            <a:t>1. Promjene cijena osnovnih sirovina na svjetskom tržištu (MAP, DAP, fosfat, kalijev klorid, sumpor),</a:t>
          </a:r>
        </a:p>
        <a:p>
          <a:r>
            <a:rPr lang="hr-HR" sz="1100">
              <a:solidFill>
                <a:schemeClr val="dk1"/>
              </a:solidFill>
              <a:effectLst/>
              <a:latin typeface="+mn-lt"/>
              <a:ea typeface="+mn-ea"/>
              <a:cs typeface="+mn-cs"/>
            </a:rPr>
            <a:t>2. Promjene razine potražnje i prodajnih cijena mineralnih gnojiva,</a:t>
          </a:r>
        </a:p>
        <a:p>
          <a:r>
            <a:rPr lang="hr-HR" sz="1100">
              <a:solidFill>
                <a:schemeClr val="dk1"/>
              </a:solidFill>
              <a:effectLst/>
              <a:latin typeface="+mn-lt"/>
              <a:ea typeface="+mn-ea"/>
              <a:cs typeface="+mn-cs"/>
            </a:rPr>
            <a:t>3. Kretanje cijena energenata - plina i lož ulja,</a:t>
          </a:r>
        </a:p>
        <a:p>
          <a:r>
            <a:rPr lang="hr-HR" sz="1100">
              <a:solidFill>
                <a:schemeClr val="dk1"/>
              </a:solidFill>
              <a:effectLst/>
              <a:latin typeface="+mn-lt"/>
              <a:ea typeface="+mn-ea"/>
              <a:cs typeface="+mn-cs"/>
            </a:rPr>
            <a:t>4. Kretanje cijena osnovnih poljoprivrednih kultura,</a:t>
          </a:r>
        </a:p>
        <a:p>
          <a:r>
            <a:rPr lang="hr-HR" sz="1100">
              <a:solidFill>
                <a:schemeClr val="dk1"/>
              </a:solidFill>
              <a:effectLst/>
              <a:latin typeface="+mn-lt"/>
              <a:ea typeface="+mn-ea"/>
              <a:cs typeface="+mn-cs"/>
            </a:rPr>
            <a:t>5. Tečaj USD i EUR-a prema domaćoj valuti,</a:t>
          </a:r>
        </a:p>
        <a:p>
          <a:r>
            <a:rPr lang="hr-HR" sz="1100">
              <a:solidFill>
                <a:schemeClr val="dk1"/>
              </a:solidFill>
              <a:effectLst/>
              <a:latin typeface="+mn-lt"/>
              <a:ea typeface="+mn-ea"/>
              <a:cs typeface="+mn-cs"/>
            </a:rPr>
            <a:t>6. Troškove financiranja i međuvalutarne odnose.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Društvo je pripremilo „Program restrukturiranja i financijske konsolidacije Petrokemije d.d. za razdoblje od 2014. do 2018. godine“. U sklopu navedenog dokumenta, detaljno su definirane pretpostavke i mjere restrukturiranja kao i potrebe za financiranjem neophodne za stvaranje osnove za održivo poslovanje Društva. Navedene mjere između ostalih uključuju provedbu sveobuhvatnog procesa restrukturiranja, optimizaciju troškova nabave, refokusiranje proizvodnih aktivnosti, optimizaciju radne strukture, dezinvestiranje neoperativne i neposlovne imovine te mjere refinanciranja duga i dokapitalizaciju.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Gubici za I-VI 2014. godine dostigli su razinu 51,9% temeljnog kapitala i rezervi, te je nakon postupka  izbora strateškog partnera u kojem isti nije pronađen, Uprava napravila spomenuti Program restrukturiranja i financijske konsolidacije, koji je  usvojen od  NO Društva. Ovaj Program je rezultirao Odlukom o dokapitalizaciji.</a:t>
          </a:r>
        </a:p>
        <a:p>
          <a:r>
            <a:rPr lang="hr-HR" sz="1100">
              <a:solidFill>
                <a:schemeClr val="dk1"/>
              </a:solidFill>
              <a:effectLst/>
              <a:latin typeface="+mn-lt"/>
              <a:ea typeface="+mn-ea"/>
              <a:cs typeface="+mn-cs"/>
            </a:rPr>
            <a:t>Ostvareni tržišni i financijski rezultati u prvom polugodištu, kao i ocjena tržišne pozicije u trenutku sastavljanja ovih financijskih izvještaja, upućuju na oprez u predviđanju budućih trendova u poslovanju, uz mogućnost povremenih zastoja dijela postrojenja te značajne promjene u organizaciji Društva.</a:t>
          </a:r>
        </a:p>
        <a:p>
          <a:r>
            <a:rPr lang="hr-HR" sz="1100">
              <a:solidFill>
                <a:schemeClr val="dk1"/>
              </a:solidFill>
              <a:effectLst/>
              <a:latin typeface="+mn-lt"/>
              <a:ea typeface="+mn-ea"/>
              <a:cs typeface="+mn-cs"/>
            </a:rPr>
            <a:t>U vrijeme sastavljanja ovih  financijskih izvještaja u tijeku je proces dokapitalizacije Društva na temelju Javno objavljenog poziva postojećim dioničarima na upis najviše 16.666.666 novih redovnih dionica Društva Petrokemija d.d., detalji na: (</a:t>
          </a:r>
          <a:r>
            <a:rPr lang="hr-HR" sz="1100" u="sng">
              <a:solidFill>
                <a:schemeClr val="dk1"/>
              </a:solidFill>
              <a:effectLst/>
              <a:latin typeface="+mn-lt"/>
              <a:ea typeface="+mn-ea"/>
              <a:cs typeface="+mn-cs"/>
              <a:hlinkClick xmlns:r="http://schemas.openxmlformats.org/officeDocument/2006/relationships" r:id=""/>
            </a:rPr>
            <a:t>http://www.petrokemija.hr/Portals/0/Dokapitalizacija/Javni%20poziv%20I%20krug.pdf</a:t>
          </a:r>
          <a:r>
            <a:rPr lang="hr-HR" sz="1100">
              <a:solidFill>
                <a:schemeClr val="dk1"/>
              </a:solidFill>
              <a:effectLst/>
              <a:latin typeface="+mn-lt"/>
              <a:ea typeface="+mn-ea"/>
              <a:cs typeface="+mn-cs"/>
            </a:rPr>
            <a:t> ).</a:t>
          </a:r>
        </a:p>
        <a:p>
          <a:endParaRPr lang="hr-HR" sz="1100"/>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view="pageBreakPreview" zoomScaleNormal="100" zoomScaleSheetLayoutView="100" workbookViewId="0">
      <selection activeCell="I25" sqref="I25"/>
    </sheetView>
  </sheetViews>
  <sheetFormatPr defaultColWidth="9.140625" defaultRowHeight="12.75" x14ac:dyDescent="0.2"/>
  <cols>
    <col min="1" max="1" width="9.140625" style="11" customWidth="1"/>
    <col min="2" max="2" width="13" style="11" customWidth="1"/>
    <col min="3" max="3" width="9.140625" style="11" customWidth="1"/>
    <col min="4" max="4" width="8.140625" style="11" customWidth="1"/>
    <col min="5" max="5" width="11.7109375" style="11" customWidth="1"/>
    <col min="6" max="6" width="7.7109375" style="11" customWidth="1"/>
    <col min="7" max="7" width="15.140625" style="11" customWidth="1"/>
    <col min="8" max="8" width="19.28515625" style="11" customWidth="1"/>
    <col min="9" max="9" width="14.42578125" style="11" customWidth="1"/>
    <col min="10" max="16384" width="9.140625" style="11"/>
  </cols>
  <sheetData>
    <row r="1" spans="1:12" ht="15.75" x14ac:dyDescent="0.25">
      <c r="A1" s="144" t="s">
        <v>213</v>
      </c>
      <c r="B1" s="145"/>
      <c r="C1" s="145"/>
      <c r="D1" s="73"/>
      <c r="E1" s="73"/>
      <c r="F1" s="73"/>
      <c r="G1" s="73"/>
      <c r="H1" s="73"/>
      <c r="I1" s="74"/>
      <c r="J1" s="10"/>
      <c r="K1" s="10"/>
      <c r="L1" s="10"/>
    </row>
    <row r="2" spans="1:12" ht="15" x14ac:dyDescent="0.2">
      <c r="A2" s="177" t="s">
        <v>214</v>
      </c>
      <c r="B2" s="178"/>
      <c r="C2" s="178"/>
      <c r="D2" s="179"/>
      <c r="E2" s="122" t="s">
        <v>302</v>
      </c>
      <c r="F2" s="12"/>
      <c r="G2" s="13" t="s">
        <v>215</v>
      </c>
      <c r="H2" s="122" t="s">
        <v>304</v>
      </c>
      <c r="I2" s="75"/>
      <c r="J2" s="10"/>
      <c r="K2" s="10"/>
      <c r="L2" s="10"/>
    </row>
    <row r="3" spans="1:12" x14ac:dyDescent="0.2">
      <c r="A3" s="76"/>
      <c r="B3" s="14"/>
      <c r="C3" s="14"/>
      <c r="D3" s="14"/>
      <c r="E3" s="15"/>
      <c r="F3" s="15"/>
      <c r="G3" s="14"/>
      <c r="H3" s="14"/>
      <c r="I3" s="77"/>
      <c r="J3" s="10"/>
      <c r="K3" s="10"/>
      <c r="L3" s="10"/>
    </row>
    <row r="4" spans="1:12" ht="15" x14ac:dyDescent="0.2">
      <c r="A4" s="180" t="s">
        <v>280</v>
      </c>
      <c r="B4" s="181"/>
      <c r="C4" s="181"/>
      <c r="D4" s="181"/>
      <c r="E4" s="181"/>
      <c r="F4" s="181"/>
      <c r="G4" s="181"/>
      <c r="H4" s="181"/>
      <c r="I4" s="182"/>
      <c r="J4" s="10"/>
      <c r="K4" s="10"/>
      <c r="L4" s="10"/>
    </row>
    <row r="5" spans="1:12" x14ac:dyDescent="0.2">
      <c r="A5" s="78"/>
      <c r="B5" s="16"/>
      <c r="C5" s="16"/>
      <c r="D5" s="16"/>
      <c r="E5" s="17"/>
      <c r="F5" s="79"/>
      <c r="G5" s="18"/>
      <c r="H5" s="19"/>
      <c r="I5" s="80"/>
      <c r="J5" s="10"/>
      <c r="K5" s="10"/>
      <c r="L5" s="10"/>
    </row>
    <row r="6" spans="1:12" x14ac:dyDescent="0.2">
      <c r="A6" s="132" t="s">
        <v>216</v>
      </c>
      <c r="B6" s="133"/>
      <c r="C6" s="147" t="s">
        <v>286</v>
      </c>
      <c r="D6" s="148"/>
      <c r="E6" s="29"/>
      <c r="F6" s="29"/>
      <c r="G6" s="29"/>
      <c r="H6" s="29"/>
      <c r="I6" s="81"/>
      <c r="J6" s="10"/>
      <c r="K6" s="10"/>
      <c r="L6" s="10"/>
    </row>
    <row r="7" spans="1:12" x14ac:dyDescent="0.2">
      <c r="A7" s="82"/>
      <c r="B7" s="22"/>
      <c r="C7" s="16"/>
      <c r="D7" s="16"/>
      <c r="E7" s="29"/>
      <c r="F7" s="29"/>
      <c r="G7" s="29"/>
      <c r="H7" s="29"/>
      <c r="I7" s="81"/>
      <c r="J7" s="10"/>
      <c r="K7" s="10"/>
      <c r="L7" s="10"/>
    </row>
    <row r="8" spans="1:12" x14ac:dyDescent="0.2">
      <c r="A8" s="183" t="s">
        <v>217</v>
      </c>
      <c r="B8" s="184"/>
      <c r="C8" s="147" t="s">
        <v>287</v>
      </c>
      <c r="D8" s="148"/>
      <c r="E8" s="29"/>
      <c r="F8" s="29"/>
      <c r="G8" s="29"/>
      <c r="H8" s="29"/>
      <c r="I8" s="83"/>
      <c r="J8" s="10"/>
      <c r="K8" s="10"/>
      <c r="L8" s="10"/>
    </row>
    <row r="9" spans="1:12" x14ac:dyDescent="0.2">
      <c r="A9" s="84"/>
      <c r="B9" s="47"/>
      <c r="C9" s="20"/>
      <c r="D9" s="26"/>
      <c r="E9" s="16"/>
      <c r="F9" s="16"/>
      <c r="G9" s="16"/>
      <c r="H9" s="16"/>
      <c r="I9" s="83"/>
      <c r="J9" s="10"/>
      <c r="K9" s="10"/>
      <c r="L9" s="10"/>
    </row>
    <row r="10" spans="1:12" x14ac:dyDescent="0.2">
      <c r="A10" s="127" t="s">
        <v>218</v>
      </c>
      <c r="B10" s="175"/>
      <c r="C10" s="147" t="s">
        <v>288</v>
      </c>
      <c r="D10" s="148"/>
      <c r="E10" s="16"/>
      <c r="F10" s="16"/>
      <c r="G10" s="16"/>
      <c r="H10" s="16"/>
      <c r="I10" s="83"/>
      <c r="J10" s="10"/>
      <c r="K10" s="10"/>
      <c r="L10" s="10"/>
    </row>
    <row r="11" spans="1:12" x14ac:dyDescent="0.2">
      <c r="A11" s="176"/>
      <c r="B11" s="175"/>
      <c r="C11" s="16"/>
      <c r="D11" s="16"/>
      <c r="E11" s="16"/>
      <c r="F11" s="16"/>
      <c r="G11" s="16"/>
      <c r="H11" s="16"/>
      <c r="I11" s="83"/>
      <c r="J11" s="10"/>
      <c r="K11" s="10"/>
      <c r="L11" s="10"/>
    </row>
    <row r="12" spans="1:12" x14ac:dyDescent="0.2">
      <c r="A12" s="132" t="s">
        <v>219</v>
      </c>
      <c r="B12" s="133"/>
      <c r="C12" s="149" t="s">
        <v>289</v>
      </c>
      <c r="D12" s="174"/>
      <c r="E12" s="174"/>
      <c r="F12" s="174"/>
      <c r="G12" s="174"/>
      <c r="H12" s="174"/>
      <c r="I12" s="135"/>
      <c r="J12" s="10"/>
      <c r="K12" s="10"/>
      <c r="L12" s="10"/>
    </row>
    <row r="13" spans="1:12" x14ac:dyDescent="0.2">
      <c r="A13" s="82"/>
      <c r="B13" s="22"/>
      <c r="C13" s="21"/>
      <c r="D13" s="16"/>
      <c r="E13" s="16"/>
      <c r="F13" s="16"/>
      <c r="G13" s="16"/>
      <c r="H13" s="16"/>
      <c r="I13" s="83"/>
      <c r="J13" s="10"/>
      <c r="K13" s="10"/>
      <c r="L13" s="10"/>
    </row>
    <row r="14" spans="1:12" x14ac:dyDescent="0.2">
      <c r="A14" s="132" t="s">
        <v>220</v>
      </c>
      <c r="B14" s="133"/>
      <c r="C14" s="185">
        <v>44320</v>
      </c>
      <c r="D14" s="186"/>
      <c r="E14" s="16"/>
      <c r="F14" s="149" t="s">
        <v>290</v>
      </c>
      <c r="G14" s="174"/>
      <c r="H14" s="174"/>
      <c r="I14" s="135"/>
      <c r="J14" s="10"/>
      <c r="K14" s="10"/>
      <c r="L14" s="10"/>
    </row>
    <row r="15" spans="1:12" x14ac:dyDescent="0.2">
      <c r="A15" s="82"/>
      <c r="B15" s="22"/>
      <c r="C15" s="16"/>
      <c r="D15" s="16"/>
      <c r="E15" s="16"/>
      <c r="F15" s="16"/>
      <c r="G15" s="16"/>
      <c r="H15" s="16"/>
      <c r="I15" s="83"/>
      <c r="J15" s="10"/>
      <c r="K15" s="10"/>
      <c r="L15" s="10"/>
    </row>
    <row r="16" spans="1:12" x14ac:dyDescent="0.2">
      <c r="A16" s="132" t="s">
        <v>221</v>
      </c>
      <c r="B16" s="133"/>
      <c r="C16" s="149" t="s">
        <v>291</v>
      </c>
      <c r="D16" s="174"/>
      <c r="E16" s="174"/>
      <c r="F16" s="174"/>
      <c r="G16" s="174"/>
      <c r="H16" s="174"/>
      <c r="I16" s="135"/>
      <c r="J16" s="10"/>
      <c r="K16" s="10"/>
      <c r="L16" s="10"/>
    </row>
    <row r="17" spans="1:12" x14ac:dyDescent="0.2">
      <c r="A17" s="82"/>
      <c r="B17" s="22"/>
      <c r="C17" s="16"/>
      <c r="D17" s="16"/>
      <c r="E17" s="16"/>
      <c r="F17" s="16"/>
      <c r="G17" s="16"/>
      <c r="H17" s="16"/>
      <c r="I17" s="83"/>
      <c r="J17" s="10"/>
      <c r="K17" s="10"/>
      <c r="L17" s="10"/>
    </row>
    <row r="18" spans="1:12" x14ac:dyDescent="0.2">
      <c r="A18" s="132" t="s">
        <v>222</v>
      </c>
      <c r="B18" s="133"/>
      <c r="C18" s="170" t="s">
        <v>292</v>
      </c>
      <c r="D18" s="171"/>
      <c r="E18" s="171"/>
      <c r="F18" s="171"/>
      <c r="G18" s="171"/>
      <c r="H18" s="171"/>
      <c r="I18" s="172"/>
      <c r="J18" s="10"/>
      <c r="K18" s="10"/>
      <c r="L18" s="10"/>
    </row>
    <row r="19" spans="1:12" x14ac:dyDescent="0.2">
      <c r="A19" s="82"/>
      <c r="B19" s="22"/>
      <c r="C19" s="21"/>
      <c r="D19" s="16"/>
      <c r="E19" s="16"/>
      <c r="F19" s="16"/>
      <c r="G19" s="16"/>
      <c r="H19" s="16"/>
      <c r="I19" s="83"/>
      <c r="J19" s="10"/>
      <c r="K19" s="10"/>
      <c r="L19" s="10"/>
    </row>
    <row r="20" spans="1:12" x14ac:dyDescent="0.2">
      <c r="A20" s="132" t="s">
        <v>223</v>
      </c>
      <c r="B20" s="133"/>
      <c r="C20" s="170" t="s">
        <v>293</v>
      </c>
      <c r="D20" s="171"/>
      <c r="E20" s="171"/>
      <c r="F20" s="171"/>
      <c r="G20" s="171"/>
      <c r="H20" s="171"/>
      <c r="I20" s="172"/>
      <c r="J20" s="10"/>
      <c r="K20" s="10"/>
      <c r="L20" s="10"/>
    </row>
    <row r="21" spans="1:12" x14ac:dyDescent="0.2">
      <c r="A21" s="82"/>
      <c r="B21" s="22"/>
      <c r="C21" s="21"/>
      <c r="D21" s="16"/>
      <c r="E21" s="16"/>
      <c r="F21" s="16"/>
      <c r="G21" s="16"/>
      <c r="H21" s="16"/>
      <c r="I21" s="83"/>
      <c r="J21" s="10"/>
      <c r="K21" s="10"/>
      <c r="L21" s="10"/>
    </row>
    <row r="22" spans="1:12" x14ac:dyDescent="0.2">
      <c r="A22" s="132" t="s">
        <v>224</v>
      </c>
      <c r="B22" s="133"/>
      <c r="C22" s="108">
        <v>220</v>
      </c>
      <c r="D22" s="149" t="s">
        <v>290</v>
      </c>
      <c r="E22" s="160"/>
      <c r="F22" s="161"/>
      <c r="G22" s="132"/>
      <c r="H22" s="173"/>
      <c r="I22" s="85"/>
      <c r="J22" s="10"/>
      <c r="K22" s="10"/>
      <c r="L22" s="10"/>
    </row>
    <row r="23" spans="1:12" x14ac:dyDescent="0.2">
      <c r="A23" s="82"/>
      <c r="B23" s="22"/>
      <c r="C23" s="16"/>
      <c r="D23" s="24"/>
      <c r="E23" s="24"/>
      <c r="F23" s="24"/>
      <c r="G23" s="24"/>
      <c r="H23" s="16"/>
      <c r="I23" s="83"/>
      <c r="J23" s="10"/>
      <c r="K23" s="10"/>
      <c r="L23" s="10"/>
    </row>
    <row r="24" spans="1:12" x14ac:dyDescent="0.2">
      <c r="A24" s="132" t="s">
        <v>225</v>
      </c>
      <c r="B24" s="133"/>
      <c r="C24" s="108">
        <v>3</v>
      </c>
      <c r="D24" s="149" t="s">
        <v>294</v>
      </c>
      <c r="E24" s="160"/>
      <c r="F24" s="160"/>
      <c r="G24" s="161"/>
      <c r="H24" s="48" t="s">
        <v>226</v>
      </c>
      <c r="I24" s="109">
        <v>2123</v>
      </c>
      <c r="J24" s="10"/>
      <c r="K24" s="10"/>
      <c r="L24" s="10"/>
    </row>
    <row r="25" spans="1:12" x14ac:dyDescent="0.2">
      <c r="A25" s="82"/>
      <c r="B25" s="22"/>
      <c r="C25" s="16"/>
      <c r="D25" s="24"/>
      <c r="E25" s="24"/>
      <c r="F25" s="24"/>
      <c r="G25" s="22"/>
      <c r="H25" s="22" t="s">
        <v>281</v>
      </c>
      <c r="I25" s="86"/>
      <c r="J25" s="10"/>
      <c r="K25" s="10"/>
      <c r="L25" s="10"/>
    </row>
    <row r="26" spans="1:12" x14ac:dyDescent="0.2">
      <c r="A26" s="132" t="s">
        <v>227</v>
      </c>
      <c r="B26" s="133"/>
      <c r="C26" s="110" t="s">
        <v>295</v>
      </c>
      <c r="D26" s="25"/>
      <c r="E26" s="33"/>
      <c r="F26" s="24"/>
      <c r="G26" s="162" t="s">
        <v>228</v>
      </c>
      <c r="H26" s="133"/>
      <c r="I26" s="111" t="s">
        <v>300</v>
      </c>
      <c r="J26" s="10"/>
      <c r="K26" s="10"/>
      <c r="L26" s="10"/>
    </row>
    <row r="27" spans="1:12" x14ac:dyDescent="0.2">
      <c r="A27" s="82"/>
      <c r="B27" s="22"/>
      <c r="C27" s="16"/>
      <c r="D27" s="24"/>
      <c r="E27" s="24"/>
      <c r="F27" s="24"/>
      <c r="G27" s="24"/>
      <c r="H27" s="16"/>
      <c r="I27" s="87"/>
      <c r="J27" s="10"/>
      <c r="K27" s="10"/>
      <c r="L27" s="10"/>
    </row>
    <row r="28" spans="1:12" x14ac:dyDescent="0.2">
      <c r="A28" s="163" t="s">
        <v>229</v>
      </c>
      <c r="B28" s="164"/>
      <c r="C28" s="165"/>
      <c r="D28" s="165"/>
      <c r="E28" s="166" t="s">
        <v>230</v>
      </c>
      <c r="F28" s="167"/>
      <c r="G28" s="167"/>
      <c r="H28" s="168" t="s">
        <v>231</v>
      </c>
      <c r="I28" s="169"/>
      <c r="J28" s="10"/>
      <c r="K28" s="10"/>
      <c r="L28" s="10"/>
    </row>
    <row r="29" spans="1:12" x14ac:dyDescent="0.2">
      <c r="A29" s="88"/>
      <c r="B29" s="33"/>
      <c r="C29" s="33"/>
      <c r="D29" s="26"/>
      <c r="E29" s="16"/>
      <c r="F29" s="16"/>
      <c r="G29" s="16"/>
      <c r="H29" s="27"/>
      <c r="I29" s="87"/>
      <c r="J29" s="10"/>
      <c r="K29" s="10"/>
      <c r="L29" s="10"/>
    </row>
    <row r="30" spans="1:12" x14ac:dyDescent="0.2">
      <c r="A30" s="157"/>
      <c r="B30" s="150"/>
      <c r="C30" s="150"/>
      <c r="D30" s="151"/>
      <c r="E30" s="157"/>
      <c r="F30" s="150"/>
      <c r="G30" s="150"/>
      <c r="H30" s="147"/>
      <c r="I30" s="148"/>
      <c r="J30" s="10"/>
      <c r="K30" s="10"/>
      <c r="L30" s="10"/>
    </row>
    <row r="31" spans="1:12" x14ac:dyDescent="0.2">
      <c r="A31" s="82"/>
      <c r="B31" s="22"/>
      <c r="C31" s="21"/>
      <c r="D31" s="158"/>
      <c r="E31" s="158"/>
      <c r="F31" s="158"/>
      <c r="G31" s="159"/>
      <c r="H31" s="16"/>
      <c r="I31" s="89"/>
      <c r="J31" s="10"/>
      <c r="K31" s="10"/>
      <c r="L31" s="10"/>
    </row>
    <row r="32" spans="1:12" x14ac:dyDescent="0.2">
      <c r="A32" s="157"/>
      <c r="B32" s="150"/>
      <c r="C32" s="150"/>
      <c r="D32" s="151"/>
      <c r="E32" s="157"/>
      <c r="F32" s="150"/>
      <c r="G32" s="150"/>
      <c r="H32" s="147"/>
      <c r="I32" s="148"/>
      <c r="J32" s="10"/>
      <c r="K32" s="10"/>
      <c r="L32" s="10"/>
    </row>
    <row r="33" spans="1:12" x14ac:dyDescent="0.2">
      <c r="A33" s="82"/>
      <c r="B33" s="22"/>
      <c r="C33" s="21"/>
      <c r="D33" s="28"/>
      <c r="E33" s="28"/>
      <c r="F33" s="28"/>
      <c r="G33" s="29"/>
      <c r="H33" s="16"/>
      <c r="I33" s="90"/>
      <c r="J33" s="10"/>
      <c r="K33" s="10"/>
      <c r="L33" s="10"/>
    </row>
    <row r="34" spans="1:12" x14ac:dyDescent="0.2">
      <c r="A34" s="157"/>
      <c r="B34" s="150"/>
      <c r="C34" s="150"/>
      <c r="D34" s="151"/>
      <c r="E34" s="157"/>
      <c r="F34" s="150"/>
      <c r="G34" s="150"/>
      <c r="H34" s="147"/>
      <c r="I34" s="148"/>
      <c r="J34" s="10"/>
      <c r="K34" s="10"/>
      <c r="L34" s="10"/>
    </row>
    <row r="35" spans="1:12" x14ac:dyDescent="0.2">
      <c r="A35" s="82"/>
      <c r="B35" s="22"/>
      <c r="C35" s="21"/>
      <c r="D35" s="28"/>
      <c r="E35" s="28"/>
      <c r="F35" s="28"/>
      <c r="G35" s="29"/>
      <c r="H35" s="16"/>
      <c r="I35" s="90"/>
      <c r="J35" s="10"/>
      <c r="K35" s="10"/>
      <c r="L35" s="10"/>
    </row>
    <row r="36" spans="1:12" x14ac:dyDescent="0.2">
      <c r="A36" s="157"/>
      <c r="B36" s="150"/>
      <c r="C36" s="150"/>
      <c r="D36" s="151"/>
      <c r="E36" s="157"/>
      <c r="F36" s="150"/>
      <c r="G36" s="150"/>
      <c r="H36" s="147"/>
      <c r="I36" s="148"/>
      <c r="J36" s="10"/>
      <c r="K36" s="10"/>
      <c r="L36" s="10"/>
    </row>
    <row r="37" spans="1:12" x14ac:dyDescent="0.2">
      <c r="A37" s="91"/>
      <c r="B37" s="30"/>
      <c r="C37" s="152"/>
      <c r="D37" s="153"/>
      <c r="E37" s="16"/>
      <c r="F37" s="152"/>
      <c r="G37" s="153"/>
      <c r="H37" s="16"/>
      <c r="I37" s="83"/>
      <c r="J37" s="10"/>
      <c r="K37" s="10"/>
      <c r="L37" s="10"/>
    </row>
    <row r="38" spans="1:12" x14ac:dyDescent="0.2">
      <c r="A38" s="157"/>
      <c r="B38" s="150"/>
      <c r="C38" s="150"/>
      <c r="D38" s="151"/>
      <c r="E38" s="157"/>
      <c r="F38" s="150"/>
      <c r="G38" s="150"/>
      <c r="H38" s="147"/>
      <c r="I38" s="148"/>
      <c r="J38" s="10"/>
      <c r="K38" s="10"/>
      <c r="L38" s="10"/>
    </row>
    <row r="39" spans="1:12" x14ac:dyDescent="0.2">
      <c r="A39" s="91"/>
      <c r="B39" s="30"/>
      <c r="C39" s="31"/>
      <c r="D39" s="32"/>
      <c r="E39" s="16"/>
      <c r="F39" s="31"/>
      <c r="G39" s="32"/>
      <c r="H39" s="16"/>
      <c r="I39" s="83"/>
      <c r="J39" s="10"/>
      <c r="K39" s="10"/>
      <c r="L39" s="10"/>
    </row>
    <row r="40" spans="1:12" x14ac:dyDescent="0.2">
      <c r="A40" s="157"/>
      <c r="B40" s="150"/>
      <c r="C40" s="150"/>
      <c r="D40" s="151"/>
      <c r="E40" s="157"/>
      <c r="F40" s="150"/>
      <c r="G40" s="150"/>
      <c r="H40" s="147"/>
      <c r="I40" s="148"/>
      <c r="J40" s="10"/>
      <c r="K40" s="10"/>
      <c r="L40" s="10"/>
    </row>
    <row r="41" spans="1:12" x14ac:dyDescent="0.2">
      <c r="A41" s="112"/>
      <c r="B41" s="33"/>
      <c r="C41" s="33"/>
      <c r="D41" s="33"/>
      <c r="E41" s="23"/>
      <c r="F41" s="113"/>
      <c r="G41" s="113"/>
      <c r="H41" s="114"/>
      <c r="I41" s="92"/>
      <c r="J41" s="10"/>
      <c r="K41" s="10"/>
      <c r="L41" s="10"/>
    </row>
    <row r="42" spans="1:12" x14ac:dyDescent="0.2">
      <c r="A42" s="91"/>
      <c r="B42" s="30"/>
      <c r="C42" s="31"/>
      <c r="D42" s="32"/>
      <c r="E42" s="16"/>
      <c r="F42" s="31"/>
      <c r="G42" s="32"/>
      <c r="H42" s="16"/>
      <c r="I42" s="83"/>
      <c r="J42" s="10"/>
      <c r="K42" s="10"/>
      <c r="L42" s="10"/>
    </row>
    <row r="43" spans="1:12" x14ac:dyDescent="0.2">
      <c r="A43" s="93"/>
      <c r="B43" s="34"/>
      <c r="C43" s="34"/>
      <c r="D43" s="20"/>
      <c r="E43" s="20"/>
      <c r="F43" s="34"/>
      <c r="G43" s="20"/>
      <c r="H43" s="20"/>
      <c r="I43" s="94"/>
      <c r="J43" s="10"/>
      <c r="K43" s="10"/>
      <c r="L43" s="10"/>
    </row>
    <row r="44" spans="1:12" x14ac:dyDescent="0.2">
      <c r="A44" s="127" t="s">
        <v>232</v>
      </c>
      <c r="B44" s="128"/>
      <c r="C44" s="147"/>
      <c r="D44" s="148"/>
      <c r="E44" s="26"/>
      <c r="F44" s="149"/>
      <c r="G44" s="150"/>
      <c r="H44" s="150"/>
      <c r="I44" s="151"/>
      <c r="J44" s="10"/>
      <c r="K44" s="10"/>
      <c r="L44" s="10"/>
    </row>
    <row r="45" spans="1:12" x14ac:dyDescent="0.2">
      <c r="A45" s="91"/>
      <c r="B45" s="30"/>
      <c r="C45" s="152"/>
      <c r="D45" s="153"/>
      <c r="E45" s="16"/>
      <c r="F45" s="152"/>
      <c r="G45" s="154"/>
      <c r="H45" s="35"/>
      <c r="I45" s="95"/>
      <c r="J45" s="10"/>
      <c r="K45" s="10"/>
      <c r="L45" s="10"/>
    </row>
    <row r="46" spans="1:12" x14ac:dyDescent="0.2">
      <c r="A46" s="127" t="s">
        <v>233</v>
      </c>
      <c r="B46" s="128"/>
      <c r="C46" s="149" t="s">
        <v>296</v>
      </c>
      <c r="D46" s="155"/>
      <c r="E46" s="155"/>
      <c r="F46" s="155"/>
      <c r="G46" s="155"/>
      <c r="H46" s="155"/>
      <c r="I46" s="156"/>
      <c r="J46" s="10"/>
      <c r="K46" s="10"/>
      <c r="L46" s="10"/>
    </row>
    <row r="47" spans="1:12" x14ac:dyDescent="0.2">
      <c r="A47" s="82"/>
      <c r="B47" s="22"/>
      <c r="C47" s="21" t="s">
        <v>234</v>
      </c>
      <c r="D47" s="16"/>
      <c r="E47" s="16"/>
      <c r="F47" s="16"/>
      <c r="G47" s="16"/>
      <c r="H47" s="16"/>
      <c r="I47" s="83"/>
      <c r="J47" s="10"/>
      <c r="K47" s="10"/>
      <c r="L47" s="10"/>
    </row>
    <row r="48" spans="1:12" x14ac:dyDescent="0.2">
      <c r="A48" s="127" t="s">
        <v>235</v>
      </c>
      <c r="B48" s="128"/>
      <c r="C48" s="134" t="s">
        <v>297</v>
      </c>
      <c r="D48" s="130"/>
      <c r="E48" s="131"/>
      <c r="F48" s="16"/>
      <c r="G48" s="48" t="s">
        <v>236</v>
      </c>
      <c r="H48" s="134" t="s">
        <v>298</v>
      </c>
      <c r="I48" s="131"/>
      <c r="J48" s="10"/>
      <c r="K48" s="10"/>
      <c r="L48" s="10"/>
    </row>
    <row r="49" spans="1:12" x14ac:dyDescent="0.2">
      <c r="A49" s="82"/>
      <c r="B49" s="22"/>
      <c r="C49" s="21"/>
      <c r="D49" s="16"/>
      <c r="E49" s="16"/>
      <c r="F49" s="16"/>
      <c r="G49" s="16"/>
      <c r="H49" s="16"/>
      <c r="I49" s="83"/>
      <c r="J49" s="10"/>
      <c r="K49" s="10"/>
      <c r="L49" s="10"/>
    </row>
    <row r="50" spans="1:12" x14ac:dyDescent="0.2">
      <c r="A50" s="127" t="s">
        <v>222</v>
      </c>
      <c r="B50" s="128"/>
      <c r="C50" s="129" t="s">
        <v>299</v>
      </c>
      <c r="D50" s="130"/>
      <c r="E50" s="130"/>
      <c r="F50" s="130"/>
      <c r="G50" s="130"/>
      <c r="H50" s="130"/>
      <c r="I50" s="131"/>
      <c r="J50" s="10"/>
      <c r="K50" s="10"/>
      <c r="L50" s="10"/>
    </row>
    <row r="51" spans="1:12" x14ac:dyDescent="0.2">
      <c r="A51" s="82"/>
      <c r="B51" s="22"/>
      <c r="C51" s="16"/>
      <c r="D51" s="16"/>
      <c r="E51" s="16"/>
      <c r="F51" s="16"/>
      <c r="G51" s="16"/>
      <c r="H51" s="16"/>
      <c r="I51" s="83"/>
      <c r="J51" s="10"/>
      <c r="K51" s="10"/>
      <c r="L51" s="10"/>
    </row>
    <row r="52" spans="1:12" ht="15.6" customHeight="1" x14ac:dyDescent="0.2">
      <c r="A52" s="132" t="s">
        <v>237</v>
      </c>
      <c r="B52" s="133"/>
      <c r="C52" s="134" t="s">
        <v>303</v>
      </c>
      <c r="D52" s="130"/>
      <c r="E52" s="130"/>
      <c r="F52" s="130"/>
      <c r="G52" s="130"/>
      <c r="H52" s="130"/>
      <c r="I52" s="135"/>
      <c r="J52" s="10"/>
      <c r="K52" s="10"/>
      <c r="L52" s="10"/>
    </row>
    <row r="53" spans="1:12" x14ac:dyDescent="0.2">
      <c r="A53" s="96"/>
      <c r="B53" s="20"/>
      <c r="C53" s="146" t="s">
        <v>238</v>
      </c>
      <c r="D53" s="146"/>
      <c r="E53" s="146"/>
      <c r="F53" s="146"/>
      <c r="G53" s="146"/>
      <c r="H53" s="146"/>
      <c r="I53" s="97"/>
      <c r="J53" s="10"/>
      <c r="K53" s="10"/>
      <c r="L53" s="10"/>
    </row>
    <row r="54" spans="1:12" x14ac:dyDescent="0.2">
      <c r="A54" s="96"/>
      <c r="B54" s="20"/>
      <c r="C54" s="36"/>
      <c r="D54" s="36"/>
      <c r="E54" s="36"/>
      <c r="F54" s="36"/>
      <c r="G54" s="36"/>
      <c r="H54" s="36"/>
      <c r="I54" s="97"/>
      <c r="J54" s="10"/>
      <c r="K54" s="10"/>
      <c r="L54" s="10"/>
    </row>
    <row r="55" spans="1:12" x14ac:dyDescent="0.2">
      <c r="A55" s="96"/>
      <c r="B55" s="136" t="s">
        <v>239</v>
      </c>
      <c r="C55" s="137"/>
      <c r="D55" s="137"/>
      <c r="E55" s="137"/>
      <c r="F55" s="46"/>
      <c r="G55" s="46"/>
      <c r="H55" s="46"/>
      <c r="I55" s="98"/>
      <c r="J55" s="10"/>
      <c r="K55" s="10"/>
      <c r="L55" s="10"/>
    </row>
    <row r="56" spans="1:12" x14ac:dyDescent="0.2">
      <c r="A56" s="96"/>
      <c r="B56" s="138" t="s">
        <v>270</v>
      </c>
      <c r="C56" s="139"/>
      <c r="D56" s="139"/>
      <c r="E56" s="139"/>
      <c r="F56" s="139"/>
      <c r="G56" s="139"/>
      <c r="H56" s="139"/>
      <c r="I56" s="140"/>
      <c r="J56" s="10"/>
      <c r="K56" s="10"/>
      <c r="L56" s="10"/>
    </row>
    <row r="57" spans="1:12" x14ac:dyDescent="0.2">
      <c r="A57" s="96"/>
      <c r="B57" s="138" t="s">
        <v>271</v>
      </c>
      <c r="C57" s="139"/>
      <c r="D57" s="139"/>
      <c r="E57" s="139"/>
      <c r="F57" s="139"/>
      <c r="G57" s="139"/>
      <c r="H57" s="139"/>
      <c r="I57" s="98"/>
      <c r="J57" s="10"/>
      <c r="K57" s="10"/>
      <c r="L57" s="10"/>
    </row>
    <row r="58" spans="1:12" x14ac:dyDescent="0.2">
      <c r="A58" s="96"/>
      <c r="B58" s="138" t="s">
        <v>272</v>
      </c>
      <c r="C58" s="139"/>
      <c r="D58" s="139"/>
      <c r="E58" s="139"/>
      <c r="F58" s="139"/>
      <c r="G58" s="139"/>
      <c r="H58" s="139"/>
      <c r="I58" s="140"/>
      <c r="J58" s="10"/>
      <c r="K58" s="10"/>
      <c r="L58" s="10"/>
    </row>
    <row r="59" spans="1:12" x14ac:dyDescent="0.2">
      <c r="A59" s="96"/>
      <c r="B59" s="138" t="s">
        <v>273</v>
      </c>
      <c r="C59" s="139"/>
      <c r="D59" s="139"/>
      <c r="E59" s="139"/>
      <c r="F59" s="139"/>
      <c r="G59" s="139"/>
      <c r="H59" s="139"/>
      <c r="I59" s="140"/>
      <c r="J59" s="10"/>
      <c r="K59" s="10"/>
      <c r="L59" s="10"/>
    </row>
    <row r="60" spans="1:12" x14ac:dyDescent="0.2">
      <c r="A60" s="96"/>
      <c r="B60" s="99"/>
      <c r="C60" s="100"/>
      <c r="D60" s="100"/>
      <c r="E60" s="100"/>
      <c r="F60" s="100"/>
      <c r="G60" s="100"/>
      <c r="H60" s="100"/>
      <c r="I60" s="101"/>
      <c r="J60" s="10"/>
      <c r="K60" s="10"/>
      <c r="L60" s="10"/>
    </row>
    <row r="61" spans="1:12" ht="13.5" thickBot="1" x14ac:dyDescent="0.25">
      <c r="A61" s="102" t="s">
        <v>240</v>
      </c>
      <c r="B61" s="16"/>
      <c r="C61" s="16"/>
      <c r="D61" s="16"/>
      <c r="E61" s="16"/>
      <c r="F61" s="16"/>
      <c r="G61" s="37"/>
      <c r="H61" s="38"/>
      <c r="I61" s="103"/>
      <c r="J61" s="10"/>
      <c r="K61" s="10"/>
      <c r="L61" s="10"/>
    </row>
    <row r="62" spans="1:12" x14ac:dyDescent="0.2">
      <c r="A62" s="78"/>
      <c r="B62" s="16"/>
      <c r="C62" s="16"/>
      <c r="D62" s="16"/>
      <c r="E62" s="20" t="s">
        <v>241</v>
      </c>
      <c r="F62" s="33"/>
      <c r="G62" s="141" t="s">
        <v>242</v>
      </c>
      <c r="H62" s="142"/>
      <c r="I62" s="143"/>
      <c r="J62" s="10"/>
      <c r="K62" s="10"/>
      <c r="L62" s="10"/>
    </row>
    <row r="63" spans="1:12" x14ac:dyDescent="0.2">
      <c r="A63" s="104"/>
      <c r="B63" s="105"/>
      <c r="C63" s="106"/>
      <c r="D63" s="106"/>
      <c r="E63" s="106"/>
      <c r="F63" s="106"/>
      <c r="G63" s="125"/>
      <c r="H63" s="126"/>
      <c r="I63" s="107"/>
      <c r="J63" s="10"/>
      <c r="K63" s="10"/>
      <c r="L63" s="10"/>
    </row>
  </sheetData>
  <protectedRanges>
    <protectedRange sqref="E2 H2 C6:D6 C8:D8 C10:D10 C12:I12 C14:D14 F14:I14 C16:I16 C18:I18 C20:I20 C24:G24 C22:F22 C26 I26 I24 A30:I30 A32:I32 A34:D34" name="Range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phoneticPr fontId="3" type="noConversion"/>
  <conditionalFormatting sqref="H29">
    <cfRule type="cellIs" dxfId="1" priority="1" stopIfTrue="1" operator="equal">
      <formula>"DA"</formula>
    </cfRule>
  </conditionalFormatting>
  <conditionalFormatting sqref="H2">
    <cfRule type="cellIs" dxfId="0"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1"/>
  <sheetViews>
    <sheetView view="pageBreakPreview" zoomScaleNormal="100" workbookViewId="0">
      <selection activeCell="I25" sqref="I25"/>
    </sheetView>
  </sheetViews>
  <sheetFormatPr defaultColWidth="9.140625" defaultRowHeight="12.75" x14ac:dyDescent="0.2"/>
  <cols>
    <col min="1" max="9" width="9.140625" style="49"/>
    <col min="10" max="11" width="10.7109375" style="49" bestFit="1" customWidth="1"/>
    <col min="12" max="16384" width="9.140625" style="49"/>
  </cols>
  <sheetData>
    <row r="1" spans="1:11" ht="21.6" customHeight="1" x14ac:dyDescent="0.2">
      <c r="A1" s="197" t="s">
        <v>127</v>
      </c>
      <c r="B1" s="197"/>
      <c r="C1" s="197"/>
      <c r="D1" s="197"/>
      <c r="E1" s="197"/>
      <c r="F1" s="197"/>
      <c r="G1" s="197"/>
      <c r="H1" s="197"/>
      <c r="I1" s="197"/>
      <c r="J1" s="197"/>
      <c r="K1" s="197"/>
    </row>
    <row r="2" spans="1:11" ht="22.15" customHeight="1" x14ac:dyDescent="0.2">
      <c r="A2" s="198" t="s">
        <v>305</v>
      </c>
      <c r="B2" s="198"/>
      <c r="C2" s="198"/>
      <c r="D2" s="198"/>
      <c r="E2" s="198"/>
      <c r="F2" s="198"/>
      <c r="G2" s="198"/>
      <c r="H2" s="198"/>
      <c r="I2" s="198"/>
      <c r="J2" s="198"/>
      <c r="K2" s="198"/>
    </row>
    <row r="3" spans="1:11" ht="15.75" x14ac:dyDescent="0.2">
      <c r="A3" s="199" t="s">
        <v>301</v>
      </c>
      <c r="B3" s="200"/>
      <c r="C3" s="200"/>
      <c r="D3" s="200"/>
      <c r="E3" s="200"/>
      <c r="F3" s="200"/>
      <c r="G3" s="200"/>
      <c r="H3" s="200"/>
      <c r="I3" s="200"/>
      <c r="J3" s="200"/>
      <c r="K3" s="201"/>
    </row>
    <row r="4" spans="1:11" ht="22.5" x14ac:dyDescent="0.2">
      <c r="A4" s="202" t="s">
        <v>39</v>
      </c>
      <c r="B4" s="203"/>
      <c r="C4" s="203"/>
      <c r="D4" s="203"/>
      <c r="E4" s="203"/>
      <c r="F4" s="203"/>
      <c r="G4" s="203"/>
      <c r="H4" s="204"/>
      <c r="I4" s="54" t="s">
        <v>243</v>
      </c>
      <c r="J4" s="55" t="s">
        <v>282</v>
      </c>
      <c r="K4" s="56" t="s">
        <v>283</v>
      </c>
    </row>
    <row r="5" spans="1:11" x14ac:dyDescent="0.2">
      <c r="A5" s="187">
        <v>1</v>
      </c>
      <c r="B5" s="187"/>
      <c r="C5" s="187"/>
      <c r="D5" s="187"/>
      <c r="E5" s="187"/>
      <c r="F5" s="187"/>
      <c r="G5" s="187"/>
      <c r="H5" s="187"/>
      <c r="I5" s="53">
        <v>2</v>
      </c>
      <c r="J5" s="52">
        <v>3</v>
      </c>
      <c r="K5" s="52">
        <v>4</v>
      </c>
    </row>
    <row r="6" spans="1:11" x14ac:dyDescent="0.2">
      <c r="A6" s="188"/>
      <c r="B6" s="189"/>
      <c r="C6" s="189"/>
      <c r="D6" s="189"/>
      <c r="E6" s="189"/>
      <c r="F6" s="189"/>
      <c r="G6" s="189"/>
      <c r="H6" s="189"/>
      <c r="I6" s="189"/>
      <c r="J6" s="189"/>
      <c r="K6" s="190"/>
    </row>
    <row r="7" spans="1:11" x14ac:dyDescent="0.2">
      <c r="A7" s="191" t="s">
        <v>40</v>
      </c>
      <c r="B7" s="192"/>
      <c r="C7" s="192"/>
      <c r="D7" s="192"/>
      <c r="E7" s="192"/>
      <c r="F7" s="192"/>
      <c r="G7" s="192"/>
      <c r="H7" s="193"/>
      <c r="I7" s="3">
        <v>1</v>
      </c>
      <c r="J7" s="6"/>
      <c r="K7" s="6"/>
    </row>
    <row r="8" spans="1:11" x14ac:dyDescent="0.2">
      <c r="A8" s="194" t="s">
        <v>10</v>
      </c>
      <c r="B8" s="195"/>
      <c r="C8" s="195"/>
      <c r="D8" s="195"/>
      <c r="E8" s="195"/>
      <c r="F8" s="195"/>
      <c r="G8" s="195"/>
      <c r="H8" s="196"/>
      <c r="I8" s="1">
        <v>2</v>
      </c>
      <c r="J8" s="115">
        <f>J9+J16+J26+J35+J39</f>
        <v>738156275</v>
      </c>
      <c r="K8" s="115">
        <f>K9+K16+K26+K35+K39</f>
        <v>710671003</v>
      </c>
    </row>
    <row r="9" spans="1:11" x14ac:dyDescent="0.2">
      <c r="A9" s="205" t="s">
        <v>170</v>
      </c>
      <c r="B9" s="206"/>
      <c r="C9" s="206"/>
      <c r="D9" s="206"/>
      <c r="E9" s="206"/>
      <c r="F9" s="206"/>
      <c r="G9" s="206"/>
      <c r="H9" s="207"/>
      <c r="I9" s="1">
        <v>3</v>
      </c>
      <c r="J9" s="115">
        <f>SUM(J10:J15)</f>
        <v>8212096</v>
      </c>
      <c r="K9" s="115">
        <f>SUM(K10:K15)</f>
        <v>8499812</v>
      </c>
    </row>
    <row r="10" spans="1:11" x14ac:dyDescent="0.2">
      <c r="A10" s="205" t="s">
        <v>88</v>
      </c>
      <c r="B10" s="206"/>
      <c r="C10" s="206"/>
      <c r="D10" s="206"/>
      <c r="E10" s="206"/>
      <c r="F10" s="206"/>
      <c r="G10" s="206"/>
      <c r="H10" s="207"/>
      <c r="I10" s="1">
        <v>4</v>
      </c>
      <c r="J10" s="7"/>
      <c r="K10" s="7"/>
    </row>
    <row r="11" spans="1:11" x14ac:dyDescent="0.2">
      <c r="A11" s="205" t="s">
        <v>11</v>
      </c>
      <c r="B11" s="206"/>
      <c r="C11" s="206"/>
      <c r="D11" s="206"/>
      <c r="E11" s="206"/>
      <c r="F11" s="206"/>
      <c r="G11" s="206"/>
      <c r="H11" s="207"/>
      <c r="I11" s="1">
        <v>5</v>
      </c>
      <c r="J11" s="7">
        <v>3291706</v>
      </c>
      <c r="K11" s="7">
        <v>2603904</v>
      </c>
    </row>
    <row r="12" spans="1:11" x14ac:dyDescent="0.2">
      <c r="A12" s="205" t="s">
        <v>89</v>
      </c>
      <c r="B12" s="206"/>
      <c r="C12" s="206"/>
      <c r="D12" s="206"/>
      <c r="E12" s="206"/>
      <c r="F12" s="206"/>
      <c r="G12" s="206"/>
      <c r="H12" s="207"/>
      <c r="I12" s="1">
        <v>6</v>
      </c>
      <c r="J12" s="7"/>
      <c r="K12" s="7"/>
    </row>
    <row r="13" spans="1:11" x14ac:dyDescent="0.2">
      <c r="A13" s="205" t="s">
        <v>173</v>
      </c>
      <c r="B13" s="206"/>
      <c r="C13" s="206"/>
      <c r="D13" s="206"/>
      <c r="E13" s="206"/>
      <c r="F13" s="206"/>
      <c r="G13" s="206"/>
      <c r="H13" s="207"/>
      <c r="I13" s="1">
        <v>7</v>
      </c>
      <c r="J13" s="7"/>
      <c r="K13" s="7"/>
    </row>
    <row r="14" spans="1:11" x14ac:dyDescent="0.2">
      <c r="A14" s="205" t="s">
        <v>174</v>
      </c>
      <c r="B14" s="206"/>
      <c r="C14" s="206"/>
      <c r="D14" s="206"/>
      <c r="E14" s="206"/>
      <c r="F14" s="206"/>
      <c r="G14" s="206"/>
      <c r="H14" s="207"/>
      <c r="I14" s="1">
        <v>8</v>
      </c>
      <c r="J14" s="7">
        <v>4920390</v>
      </c>
      <c r="K14" s="7">
        <v>5895908</v>
      </c>
    </row>
    <row r="15" spans="1:11" x14ac:dyDescent="0.2">
      <c r="A15" s="205" t="s">
        <v>175</v>
      </c>
      <c r="B15" s="206"/>
      <c r="C15" s="206"/>
      <c r="D15" s="206"/>
      <c r="E15" s="206"/>
      <c r="F15" s="206"/>
      <c r="G15" s="206"/>
      <c r="H15" s="207"/>
      <c r="I15" s="1">
        <v>9</v>
      </c>
      <c r="J15" s="7"/>
      <c r="K15" s="7"/>
    </row>
    <row r="16" spans="1:11" x14ac:dyDescent="0.2">
      <c r="A16" s="205" t="s">
        <v>171</v>
      </c>
      <c r="B16" s="206"/>
      <c r="C16" s="206"/>
      <c r="D16" s="206"/>
      <c r="E16" s="206"/>
      <c r="F16" s="206"/>
      <c r="G16" s="206"/>
      <c r="H16" s="207"/>
      <c r="I16" s="1">
        <v>10</v>
      </c>
      <c r="J16" s="115">
        <f>SUM(J17:J25)</f>
        <v>703319704</v>
      </c>
      <c r="K16" s="115">
        <f>SUM(K17:K25)</f>
        <v>677864972</v>
      </c>
    </row>
    <row r="17" spans="1:11" x14ac:dyDescent="0.2">
      <c r="A17" s="205" t="s">
        <v>176</v>
      </c>
      <c r="B17" s="206"/>
      <c r="C17" s="206"/>
      <c r="D17" s="206"/>
      <c r="E17" s="206"/>
      <c r="F17" s="206"/>
      <c r="G17" s="206"/>
      <c r="H17" s="207"/>
      <c r="I17" s="1">
        <v>11</v>
      </c>
      <c r="J17" s="7">
        <v>49482151</v>
      </c>
      <c r="K17" s="7">
        <v>49482151</v>
      </c>
    </row>
    <row r="18" spans="1:11" x14ac:dyDescent="0.2">
      <c r="A18" s="205" t="s">
        <v>212</v>
      </c>
      <c r="B18" s="206"/>
      <c r="C18" s="206"/>
      <c r="D18" s="206"/>
      <c r="E18" s="206"/>
      <c r="F18" s="206"/>
      <c r="G18" s="206"/>
      <c r="H18" s="207"/>
      <c r="I18" s="1">
        <v>12</v>
      </c>
      <c r="J18" s="7">
        <v>275009650</v>
      </c>
      <c r="K18" s="7">
        <v>265973450</v>
      </c>
    </row>
    <row r="19" spans="1:11" x14ac:dyDescent="0.2">
      <c r="A19" s="205" t="s">
        <v>177</v>
      </c>
      <c r="B19" s="206"/>
      <c r="C19" s="206"/>
      <c r="D19" s="206"/>
      <c r="E19" s="206"/>
      <c r="F19" s="206"/>
      <c r="G19" s="206"/>
      <c r="H19" s="207"/>
      <c r="I19" s="1">
        <v>13</v>
      </c>
      <c r="J19" s="7">
        <v>303981972</v>
      </c>
      <c r="K19" s="7">
        <v>271991093</v>
      </c>
    </row>
    <row r="20" spans="1:11" x14ac:dyDescent="0.2">
      <c r="A20" s="205" t="s">
        <v>21</v>
      </c>
      <c r="B20" s="206"/>
      <c r="C20" s="206"/>
      <c r="D20" s="206"/>
      <c r="E20" s="206"/>
      <c r="F20" s="206"/>
      <c r="G20" s="206"/>
      <c r="H20" s="207"/>
      <c r="I20" s="1">
        <v>14</v>
      </c>
      <c r="J20" s="7">
        <v>15556412</v>
      </c>
      <c r="K20" s="7">
        <v>27912032</v>
      </c>
    </row>
    <row r="21" spans="1:11" x14ac:dyDescent="0.2">
      <c r="A21" s="205" t="s">
        <v>22</v>
      </c>
      <c r="B21" s="206"/>
      <c r="C21" s="206"/>
      <c r="D21" s="206"/>
      <c r="E21" s="206"/>
      <c r="F21" s="206"/>
      <c r="G21" s="206"/>
      <c r="H21" s="207"/>
      <c r="I21" s="1">
        <v>15</v>
      </c>
      <c r="J21" s="7"/>
      <c r="K21" s="7"/>
    </row>
    <row r="22" spans="1:11" x14ac:dyDescent="0.2">
      <c r="A22" s="205" t="s">
        <v>48</v>
      </c>
      <c r="B22" s="206"/>
      <c r="C22" s="206"/>
      <c r="D22" s="206"/>
      <c r="E22" s="206"/>
      <c r="F22" s="206"/>
      <c r="G22" s="206"/>
      <c r="H22" s="207"/>
      <c r="I22" s="1">
        <v>16</v>
      </c>
      <c r="J22" s="7">
        <v>3352925</v>
      </c>
      <c r="K22" s="7">
        <v>3641830</v>
      </c>
    </row>
    <row r="23" spans="1:11" x14ac:dyDescent="0.2">
      <c r="A23" s="205" t="s">
        <v>49</v>
      </c>
      <c r="B23" s="206"/>
      <c r="C23" s="206"/>
      <c r="D23" s="206"/>
      <c r="E23" s="206"/>
      <c r="F23" s="206"/>
      <c r="G23" s="206"/>
      <c r="H23" s="207"/>
      <c r="I23" s="1">
        <v>17</v>
      </c>
      <c r="J23" s="7">
        <v>55434274</v>
      </c>
      <c r="K23" s="7">
        <v>58362626</v>
      </c>
    </row>
    <row r="24" spans="1:11" x14ac:dyDescent="0.2">
      <c r="A24" s="205" t="s">
        <v>50</v>
      </c>
      <c r="B24" s="206"/>
      <c r="C24" s="206"/>
      <c r="D24" s="206"/>
      <c r="E24" s="206"/>
      <c r="F24" s="206"/>
      <c r="G24" s="206"/>
      <c r="H24" s="207"/>
      <c r="I24" s="1">
        <v>18</v>
      </c>
      <c r="J24" s="7">
        <v>502320</v>
      </c>
      <c r="K24" s="7">
        <v>501790</v>
      </c>
    </row>
    <row r="25" spans="1:11" x14ac:dyDescent="0.2">
      <c r="A25" s="205" t="s">
        <v>51</v>
      </c>
      <c r="B25" s="206"/>
      <c r="C25" s="206"/>
      <c r="D25" s="206"/>
      <c r="E25" s="206"/>
      <c r="F25" s="206"/>
      <c r="G25" s="206"/>
      <c r="H25" s="207"/>
      <c r="I25" s="1">
        <v>19</v>
      </c>
      <c r="J25" s="7"/>
      <c r="K25" s="7"/>
    </row>
    <row r="26" spans="1:11" x14ac:dyDescent="0.2">
      <c r="A26" s="205" t="s">
        <v>155</v>
      </c>
      <c r="B26" s="206"/>
      <c r="C26" s="206"/>
      <c r="D26" s="206"/>
      <c r="E26" s="206"/>
      <c r="F26" s="206"/>
      <c r="G26" s="206"/>
      <c r="H26" s="207"/>
      <c r="I26" s="1">
        <v>20</v>
      </c>
      <c r="J26" s="115">
        <f>SUM(J27:J34)</f>
        <v>26374307</v>
      </c>
      <c r="K26" s="115">
        <f>SUM(K27:K34)</f>
        <v>24200524</v>
      </c>
    </row>
    <row r="27" spans="1:11" x14ac:dyDescent="0.2">
      <c r="A27" s="205" t="s">
        <v>52</v>
      </c>
      <c r="B27" s="206"/>
      <c r="C27" s="206"/>
      <c r="D27" s="206"/>
      <c r="E27" s="206"/>
      <c r="F27" s="206"/>
      <c r="G27" s="206"/>
      <c r="H27" s="207"/>
      <c r="I27" s="1">
        <v>21</v>
      </c>
      <c r="J27" s="7">
        <v>26366770</v>
      </c>
      <c r="K27" s="7">
        <v>24192987</v>
      </c>
    </row>
    <row r="28" spans="1:11" x14ac:dyDescent="0.2">
      <c r="A28" s="205" t="s">
        <v>53</v>
      </c>
      <c r="B28" s="206"/>
      <c r="C28" s="206"/>
      <c r="D28" s="206"/>
      <c r="E28" s="206"/>
      <c r="F28" s="206"/>
      <c r="G28" s="206"/>
      <c r="H28" s="207"/>
      <c r="I28" s="1">
        <v>22</v>
      </c>
      <c r="J28" s="7"/>
      <c r="K28" s="7"/>
    </row>
    <row r="29" spans="1:11" x14ac:dyDescent="0.2">
      <c r="A29" s="205" t="s">
        <v>54</v>
      </c>
      <c r="B29" s="206"/>
      <c r="C29" s="206"/>
      <c r="D29" s="206"/>
      <c r="E29" s="206"/>
      <c r="F29" s="206"/>
      <c r="G29" s="206"/>
      <c r="H29" s="207"/>
      <c r="I29" s="1">
        <v>23</v>
      </c>
      <c r="J29" s="7">
        <v>7537</v>
      </c>
      <c r="K29" s="7">
        <v>7537</v>
      </c>
    </row>
    <row r="30" spans="1:11" x14ac:dyDescent="0.2">
      <c r="A30" s="205" t="s">
        <v>59</v>
      </c>
      <c r="B30" s="206"/>
      <c r="C30" s="206"/>
      <c r="D30" s="206"/>
      <c r="E30" s="206"/>
      <c r="F30" s="206"/>
      <c r="G30" s="206"/>
      <c r="H30" s="207"/>
      <c r="I30" s="1">
        <v>24</v>
      </c>
      <c r="J30" s="7"/>
      <c r="K30" s="7"/>
    </row>
    <row r="31" spans="1:11" x14ac:dyDescent="0.2">
      <c r="A31" s="205" t="s">
        <v>60</v>
      </c>
      <c r="B31" s="206"/>
      <c r="C31" s="206"/>
      <c r="D31" s="206"/>
      <c r="E31" s="206"/>
      <c r="F31" s="206"/>
      <c r="G31" s="206"/>
      <c r="H31" s="207"/>
      <c r="I31" s="1">
        <v>25</v>
      </c>
      <c r="J31" s="7"/>
      <c r="K31" s="7"/>
    </row>
    <row r="32" spans="1:11" x14ac:dyDescent="0.2">
      <c r="A32" s="205" t="s">
        <v>61</v>
      </c>
      <c r="B32" s="206"/>
      <c r="C32" s="206"/>
      <c r="D32" s="206"/>
      <c r="E32" s="206"/>
      <c r="F32" s="206"/>
      <c r="G32" s="206"/>
      <c r="H32" s="207"/>
      <c r="I32" s="1">
        <v>26</v>
      </c>
      <c r="J32" s="7"/>
      <c r="K32" s="7"/>
    </row>
    <row r="33" spans="1:11" x14ac:dyDescent="0.2">
      <c r="A33" s="205" t="s">
        <v>55</v>
      </c>
      <c r="B33" s="206"/>
      <c r="C33" s="206"/>
      <c r="D33" s="206"/>
      <c r="E33" s="206"/>
      <c r="F33" s="206"/>
      <c r="G33" s="206"/>
      <c r="H33" s="207"/>
      <c r="I33" s="1">
        <v>27</v>
      </c>
      <c r="J33" s="7"/>
      <c r="K33" s="7"/>
    </row>
    <row r="34" spans="1:11" x14ac:dyDescent="0.2">
      <c r="A34" s="205" t="s">
        <v>148</v>
      </c>
      <c r="B34" s="206"/>
      <c r="C34" s="206"/>
      <c r="D34" s="206"/>
      <c r="E34" s="206"/>
      <c r="F34" s="206"/>
      <c r="G34" s="206"/>
      <c r="H34" s="207"/>
      <c r="I34" s="1">
        <v>28</v>
      </c>
      <c r="J34" s="7"/>
      <c r="K34" s="7"/>
    </row>
    <row r="35" spans="1:11" x14ac:dyDescent="0.2">
      <c r="A35" s="205" t="s">
        <v>149</v>
      </c>
      <c r="B35" s="206"/>
      <c r="C35" s="206"/>
      <c r="D35" s="206"/>
      <c r="E35" s="206"/>
      <c r="F35" s="206"/>
      <c r="G35" s="206"/>
      <c r="H35" s="207"/>
      <c r="I35" s="1">
        <v>29</v>
      </c>
      <c r="J35" s="115">
        <f>SUM(J36:J38)</f>
        <v>250168</v>
      </c>
      <c r="K35" s="115">
        <f>SUM(K36:K38)</f>
        <v>105695</v>
      </c>
    </row>
    <row r="36" spans="1:11" x14ac:dyDescent="0.2">
      <c r="A36" s="205" t="s">
        <v>56</v>
      </c>
      <c r="B36" s="206"/>
      <c r="C36" s="206"/>
      <c r="D36" s="206"/>
      <c r="E36" s="206"/>
      <c r="F36" s="206"/>
      <c r="G36" s="206"/>
      <c r="H36" s="207"/>
      <c r="I36" s="1">
        <v>30</v>
      </c>
      <c r="J36" s="7"/>
      <c r="K36" s="7"/>
    </row>
    <row r="37" spans="1:11" x14ac:dyDescent="0.2">
      <c r="A37" s="205" t="s">
        <v>57</v>
      </c>
      <c r="B37" s="206"/>
      <c r="C37" s="206"/>
      <c r="D37" s="206"/>
      <c r="E37" s="206"/>
      <c r="F37" s="206"/>
      <c r="G37" s="206"/>
      <c r="H37" s="207"/>
      <c r="I37" s="1">
        <v>31</v>
      </c>
      <c r="J37" s="7"/>
      <c r="K37" s="7"/>
    </row>
    <row r="38" spans="1:11" x14ac:dyDescent="0.2">
      <c r="A38" s="205" t="s">
        <v>58</v>
      </c>
      <c r="B38" s="206"/>
      <c r="C38" s="206"/>
      <c r="D38" s="206"/>
      <c r="E38" s="206"/>
      <c r="F38" s="206"/>
      <c r="G38" s="206"/>
      <c r="H38" s="207"/>
      <c r="I38" s="1">
        <v>32</v>
      </c>
      <c r="J38" s="7">
        <v>250168</v>
      </c>
      <c r="K38" s="7">
        <v>105695</v>
      </c>
    </row>
    <row r="39" spans="1:11" x14ac:dyDescent="0.2">
      <c r="A39" s="205" t="s">
        <v>150</v>
      </c>
      <c r="B39" s="206"/>
      <c r="C39" s="206"/>
      <c r="D39" s="206"/>
      <c r="E39" s="206"/>
      <c r="F39" s="206"/>
      <c r="G39" s="206"/>
      <c r="H39" s="207"/>
      <c r="I39" s="1">
        <v>33</v>
      </c>
      <c r="J39" s="7"/>
      <c r="K39" s="7"/>
    </row>
    <row r="40" spans="1:11" x14ac:dyDescent="0.2">
      <c r="A40" s="194" t="s">
        <v>205</v>
      </c>
      <c r="B40" s="195"/>
      <c r="C40" s="195"/>
      <c r="D40" s="195"/>
      <c r="E40" s="195"/>
      <c r="F40" s="195"/>
      <c r="G40" s="195"/>
      <c r="H40" s="196"/>
      <c r="I40" s="1">
        <v>34</v>
      </c>
      <c r="J40" s="115">
        <f>J41+J49+J56+J64</f>
        <v>856005143</v>
      </c>
      <c r="K40" s="115">
        <f>K41+K49+K56+K64</f>
        <v>955280945</v>
      </c>
    </row>
    <row r="41" spans="1:11" x14ac:dyDescent="0.2">
      <c r="A41" s="205" t="s">
        <v>76</v>
      </c>
      <c r="B41" s="206"/>
      <c r="C41" s="206"/>
      <c r="D41" s="206"/>
      <c r="E41" s="206"/>
      <c r="F41" s="206"/>
      <c r="G41" s="206"/>
      <c r="H41" s="207"/>
      <c r="I41" s="1">
        <v>35</v>
      </c>
      <c r="J41" s="115">
        <f>SUM(J42:J48)</f>
        <v>444533679</v>
      </c>
      <c r="K41" s="115">
        <f>SUM(K42:K48)</f>
        <v>408952673</v>
      </c>
    </row>
    <row r="42" spans="1:11" x14ac:dyDescent="0.2">
      <c r="A42" s="205" t="s">
        <v>91</v>
      </c>
      <c r="B42" s="206"/>
      <c r="C42" s="206"/>
      <c r="D42" s="206"/>
      <c r="E42" s="206"/>
      <c r="F42" s="206"/>
      <c r="G42" s="206"/>
      <c r="H42" s="207"/>
      <c r="I42" s="1">
        <v>36</v>
      </c>
      <c r="J42" s="7">
        <v>204418531</v>
      </c>
      <c r="K42" s="7">
        <v>185620979</v>
      </c>
    </row>
    <row r="43" spans="1:11" x14ac:dyDescent="0.2">
      <c r="A43" s="205" t="s">
        <v>92</v>
      </c>
      <c r="B43" s="206"/>
      <c r="C43" s="206"/>
      <c r="D43" s="206"/>
      <c r="E43" s="206"/>
      <c r="F43" s="206"/>
      <c r="G43" s="206"/>
      <c r="H43" s="207"/>
      <c r="I43" s="1">
        <v>37</v>
      </c>
      <c r="J43" s="7">
        <v>42595846</v>
      </c>
      <c r="K43" s="7">
        <v>39958018</v>
      </c>
    </row>
    <row r="44" spans="1:11" x14ac:dyDescent="0.2">
      <c r="A44" s="205" t="s">
        <v>62</v>
      </c>
      <c r="B44" s="206"/>
      <c r="C44" s="206"/>
      <c r="D44" s="206"/>
      <c r="E44" s="206"/>
      <c r="F44" s="206"/>
      <c r="G44" s="206"/>
      <c r="H44" s="207"/>
      <c r="I44" s="1">
        <v>38</v>
      </c>
      <c r="J44" s="7">
        <v>194190474</v>
      </c>
      <c r="K44" s="7">
        <v>178942958</v>
      </c>
    </row>
    <row r="45" spans="1:11" x14ac:dyDescent="0.2">
      <c r="A45" s="205" t="s">
        <v>63</v>
      </c>
      <c r="B45" s="206"/>
      <c r="C45" s="206"/>
      <c r="D45" s="206"/>
      <c r="E45" s="206"/>
      <c r="F45" s="206"/>
      <c r="G45" s="206"/>
      <c r="H45" s="207"/>
      <c r="I45" s="1">
        <v>39</v>
      </c>
      <c r="J45" s="7">
        <v>1107301</v>
      </c>
      <c r="K45" s="7">
        <v>1001675</v>
      </c>
    </row>
    <row r="46" spans="1:11" x14ac:dyDescent="0.2">
      <c r="A46" s="205" t="s">
        <v>64</v>
      </c>
      <c r="B46" s="206"/>
      <c r="C46" s="206"/>
      <c r="D46" s="206"/>
      <c r="E46" s="206"/>
      <c r="F46" s="206"/>
      <c r="G46" s="206"/>
      <c r="H46" s="207"/>
      <c r="I46" s="1">
        <v>40</v>
      </c>
      <c r="J46" s="7">
        <v>2221527</v>
      </c>
      <c r="K46" s="7">
        <v>3429043</v>
      </c>
    </row>
    <row r="47" spans="1:11" x14ac:dyDescent="0.2">
      <c r="A47" s="205" t="s">
        <v>65</v>
      </c>
      <c r="B47" s="206"/>
      <c r="C47" s="206"/>
      <c r="D47" s="206"/>
      <c r="E47" s="206"/>
      <c r="F47" s="206"/>
      <c r="G47" s="206"/>
      <c r="H47" s="207"/>
      <c r="I47" s="1">
        <v>41</v>
      </c>
      <c r="J47" s="7"/>
      <c r="K47" s="7"/>
    </row>
    <row r="48" spans="1:11" x14ac:dyDescent="0.2">
      <c r="A48" s="205" t="s">
        <v>66</v>
      </c>
      <c r="B48" s="206"/>
      <c r="C48" s="206"/>
      <c r="D48" s="206"/>
      <c r="E48" s="206"/>
      <c r="F48" s="206"/>
      <c r="G48" s="206"/>
      <c r="H48" s="207"/>
      <c r="I48" s="1">
        <v>42</v>
      </c>
      <c r="J48" s="7"/>
      <c r="K48" s="7"/>
    </row>
    <row r="49" spans="1:11" x14ac:dyDescent="0.2">
      <c r="A49" s="205" t="s">
        <v>77</v>
      </c>
      <c r="B49" s="206"/>
      <c r="C49" s="206"/>
      <c r="D49" s="206"/>
      <c r="E49" s="206"/>
      <c r="F49" s="206"/>
      <c r="G49" s="206"/>
      <c r="H49" s="207"/>
      <c r="I49" s="1">
        <v>43</v>
      </c>
      <c r="J49" s="115">
        <f>SUM(J50:J55)</f>
        <v>379408393</v>
      </c>
      <c r="K49" s="115">
        <f>SUM(K50:K55)</f>
        <v>385110645</v>
      </c>
    </row>
    <row r="50" spans="1:11" x14ac:dyDescent="0.2">
      <c r="A50" s="205" t="s">
        <v>165</v>
      </c>
      <c r="B50" s="206"/>
      <c r="C50" s="206"/>
      <c r="D50" s="206"/>
      <c r="E50" s="206"/>
      <c r="F50" s="206"/>
      <c r="G50" s="206"/>
      <c r="H50" s="207"/>
      <c r="I50" s="1">
        <v>44</v>
      </c>
      <c r="J50" s="7">
        <v>15770480</v>
      </c>
      <c r="K50" s="7">
        <v>4272430</v>
      </c>
    </row>
    <row r="51" spans="1:11" x14ac:dyDescent="0.2">
      <c r="A51" s="205" t="s">
        <v>166</v>
      </c>
      <c r="B51" s="206"/>
      <c r="C51" s="206"/>
      <c r="D51" s="206"/>
      <c r="E51" s="206"/>
      <c r="F51" s="206"/>
      <c r="G51" s="206"/>
      <c r="H51" s="207"/>
      <c r="I51" s="1">
        <v>45</v>
      </c>
      <c r="J51" s="7">
        <v>169026869</v>
      </c>
      <c r="K51" s="7">
        <v>122569028</v>
      </c>
    </row>
    <row r="52" spans="1:11" x14ac:dyDescent="0.2">
      <c r="A52" s="205" t="s">
        <v>167</v>
      </c>
      <c r="B52" s="206"/>
      <c r="C52" s="206"/>
      <c r="D52" s="206"/>
      <c r="E52" s="206"/>
      <c r="F52" s="206"/>
      <c r="G52" s="206"/>
      <c r="H52" s="207"/>
      <c r="I52" s="1">
        <v>46</v>
      </c>
      <c r="J52" s="7"/>
      <c r="K52" s="7"/>
    </row>
    <row r="53" spans="1:11" x14ac:dyDescent="0.2">
      <c r="A53" s="205" t="s">
        <v>168</v>
      </c>
      <c r="B53" s="206"/>
      <c r="C53" s="206"/>
      <c r="D53" s="206"/>
      <c r="E53" s="206"/>
      <c r="F53" s="206"/>
      <c r="G53" s="206"/>
      <c r="H53" s="207"/>
      <c r="I53" s="1">
        <v>47</v>
      </c>
      <c r="J53" s="7">
        <v>33257</v>
      </c>
      <c r="K53" s="7">
        <v>20214</v>
      </c>
    </row>
    <row r="54" spans="1:11" x14ac:dyDescent="0.2">
      <c r="A54" s="205" t="s">
        <v>7</v>
      </c>
      <c r="B54" s="206"/>
      <c r="C54" s="206"/>
      <c r="D54" s="206"/>
      <c r="E54" s="206"/>
      <c r="F54" s="206"/>
      <c r="G54" s="206"/>
      <c r="H54" s="207"/>
      <c r="I54" s="1">
        <v>48</v>
      </c>
      <c r="J54" s="7">
        <v>68595613</v>
      </c>
      <c r="K54" s="7">
        <v>49309287</v>
      </c>
    </row>
    <row r="55" spans="1:11" x14ac:dyDescent="0.2">
      <c r="A55" s="205" t="s">
        <v>8</v>
      </c>
      <c r="B55" s="206"/>
      <c r="C55" s="206"/>
      <c r="D55" s="206"/>
      <c r="E55" s="206"/>
      <c r="F55" s="206"/>
      <c r="G55" s="206"/>
      <c r="H55" s="207"/>
      <c r="I55" s="1">
        <v>49</v>
      </c>
      <c r="J55" s="7">
        <v>125982174</v>
      </c>
      <c r="K55" s="7">
        <v>208939686</v>
      </c>
    </row>
    <row r="56" spans="1:11" x14ac:dyDescent="0.2">
      <c r="A56" s="205" t="s">
        <v>78</v>
      </c>
      <c r="B56" s="206"/>
      <c r="C56" s="206"/>
      <c r="D56" s="206"/>
      <c r="E56" s="206"/>
      <c r="F56" s="206"/>
      <c r="G56" s="206"/>
      <c r="H56" s="207"/>
      <c r="I56" s="1">
        <v>50</v>
      </c>
      <c r="J56" s="115">
        <f>SUM(J57:J63)</f>
        <v>17260794</v>
      </c>
      <c r="K56" s="115">
        <f>SUM(K57:K63)</f>
        <v>55046873</v>
      </c>
    </row>
    <row r="57" spans="1:11" x14ac:dyDescent="0.2">
      <c r="A57" s="205" t="s">
        <v>52</v>
      </c>
      <c r="B57" s="206"/>
      <c r="C57" s="206"/>
      <c r="D57" s="206"/>
      <c r="E57" s="206"/>
      <c r="F57" s="206"/>
      <c r="G57" s="206"/>
      <c r="H57" s="207"/>
      <c r="I57" s="1">
        <v>51</v>
      </c>
      <c r="J57" s="7"/>
      <c r="K57" s="7"/>
    </row>
    <row r="58" spans="1:11" x14ac:dyDescent="0.2">
      <c r="A58" s="205" t="s">
        <v>53</v>
      </c>
      <c r="B58" s="206"/>
      <c r="C58" s="206"/>
      <c r="D58" s="206"/>
      <c r="E58" s="206"/>
      <c r="F58" s="206"/>
      <c r="G58" s="206"/>
      <c r="H58" s="207"/>
      <c r="I58" s="1">
        <v>52</v>
      </c>
      <c r="J58" s="7"/>
      <c r="K58" s="7"/>
    </row>
    <row r="59" spans="1:11" x14ac:dyDescent="0.2">
      <c r="A59" s="205" t="s">
        <v>207</v>
      </c>
      <c r="B59" s="206"/>
      <c r="C59" s="206"/>
      <c r="D59" s="206"/>
      <c r="E59" s="206"/>
      <c r="F59" s="206"/>
      <c r="G59" s="206"/>
      <c r="H59" s="207"/>
      <c r="I59" s="1">
        <v>53</v>
      </c>
      <c r="J59" s="7">
        <v>12838576</v>
      </c>
      <c r="K59" s="7">
        <v>19143895</v>
      </c>
    </row>
    <row r="60" spans="1:11" x14ac:dyDescent="0.2">
      <c r="A60" s="205" t="s">
        <v>59</v>
      </c>
      <c r="B60" s="206"/>
      <c r="C60" s="206"/>
      <c r="D60" s="206"/>
      <c r="E60" s="206"/>
      <c r="F60" s="206"/>
      <c r="G60" s="206"/>
      <c r="H60" s="207"/>
      <c r="I60" s="1">
        <v>54</v>
      </c>
      <c r="J60" s="7"/>
      <c r="K60" s="7"/>
    </row>
    <row r="61" spans="1:11" x14ac:dyDescent="0.2">
      <c r="A61" s="205" t="s">
        <v>60</v>
      </c>
      <c r="B61" s="206"/>
      <c r="C61" s="206"/>
      <c r="D61" s="206"/>
      <c r="E61" s="206"/>
      <c r="F61" s="206"/>
      <c r="G61" s="206"/>
      <c r="H61" s="207"/>
      <c r="I61" s="1">
        <v>55</v>
      </c>
      <c r="J61" s="7">
        <v>4422218</v>
      </c>
      <c r="K61" s="7">
        <v>35902978</v>
      </c>
    </row>
    <row r="62" spans="1:11" x14ac:dyDescent="0.2">
      <c r="A62" s="205" t="s">
        <v>61</v>
      </c>
      <c r="B62" s="206"/>
      <c r="C62" s="206"/>
      <c r="D62" s="206"/>
      <c r="E62" s="206"/>
      <c r="F62" s="206"/>
      <c r="G62" s="206"/>
      <c r="H62" s="207"/>
      <c r="I62" s="1">
        <v>56</v>
      </c>
      <c r="J62" s="7"/>
      <c r="K62" s="7"/>
    </row>
    <row r="63" spans="1:11" x14ac:dyDescent="0.2">
      <c r="A63" s="205" t="s">
        <v>31</v>
      </c>
      <c r="B63" s="206"/>
      <c r="C63" s="206"/>
      <c r="D63" s="206"/>
      <c r="E63" s="206"/>
      <c r="F63" s="206"/>
      <c r="G63" s="206"/>
      <c r="H63" s="207"/>
      <c r="I63" s="1">
        <v>57</v>
      </c>
      <c r="J63" s="7"/>
      <c r="K63" s="7"/>
    </row>
    <row r="64" spans="1:11" x14ac:dyDescent="0.2">
      <c r="A64" s="205" t="s">
        <v>172</v>
      </c>
      <c r="B64" s="206"/>
      <c r="C64" s="206"/>
      <c r="D64" s="206"/>
      <c r="E64" s="206"/>
      <c r="F64" s="206"/>
      <c r="G64" s="206"/>
      <c r="H64" s="207"/>
      <c r="I64" s="1">
        <v>58</v>
      </c>
      <c r="J64" s="7">
        <v>14802277</v>
      </c>
      <c r="K64" s="7">
        <v>106170754</v>
      </c>
    </row>
    <row r="65" spans="1:11" x14ac:dyDescent="0.2">
      <c r="A65" s="194" t="s">
        <v>36</v>
      </c>
      <c r="B65" s="195"/>
      <c r="C65" s="195"/>
      <c r="D65" s="195"/>
      <c r="E65" s="195"/>
      <c r="F65" s="195"/>
      <c r="G65" s="195"/>
      <c r="H65" s="196"/>
      <c r="I65" s="1">
        <v>59</v>
      </c>
      <c r="J65" s="117">
        <v>12235439</v>
      </c>
      <c r="K65" s="117">
        <v>1390799</v>
      </c>
    </row>
    <row r="66" spans="1:11" x14ac:dyDescent="0.2">
      <c r="A66" s="194" t="s">
        <v>206</v>
      </c>
      <c r="B66" s="195"/>
      <c r="C66" s="195"/>
      <c r="D66" s="195"/>
      <c r="E66" s="195"/>
      <c r="F66" s="195"/>
      <c r="G66" s="195"/>
      <c r="H66" s="196"/>
      <c r="I66" s="1">
        <v>60</v>
      </c>
      <c r="J66" s="115">
        <f>J7+J8+J40+J65</f>
        <v>1606396857</v>
      </c>
      <c r="K66" s="115">
        <f>K7+K8+K40+K65</f>
        <v>1667342747</v>
      </c>
    </row>
    <row r="67" spans="1:11" x14ac:dyDescent="0.2">
      <c r="A67" s="208" t="s">
        <v>67</v>
      </c>
      <c r="B67" s="209"/>
      <c r="C67" s="209"/>
      <c r="D67" s="209"/>
      <c r="E67" s="209"/>
      <c r="F67" s="209"/>
      <c r="G67" s="209"/>
      <c r="H67" s="210"/>
      <c r="I67" s="4">
        <v>61</v>
      </c>
      <c r="J67" s="8">
        <v>513934610</v>
      </c>
      <c r="K67" s="8">
        <v>719660135</v>
      </c>
    </row>
    <row r="68" spans="1:11" x14ac:dyDescent="0.2">
      <c r="A68" s="211" t="s">
        <v>38</v>
      </c>
      <c r="B68" s="212"/>
      <c r="C68" s="212"/>
      <c r="D68" s="212"/>
      <c r="E68" s="212"/>
      <c r="F68" s="212"/>
      <c r="G68" s="212"/>
      <c r="H68" s="212"/>
      <c r="I68" s="212"/>
      <c r="J68" s="212"/>
      <c r="K68" s="213"/>
    </row>
    <row r="69" spans="1:11" x14ac:dyDescent="0.2">
      <c r="A69" s="191" t="s">
        <v>156</v>
      </c>
      <c r="B69" s="192"/>
      <c r="C69" s="192"/>
      <c r="D69" s="192"/>
      <c r="E69" s="192"/>
      <c r="F69" s="192"/>
      <c r="G69" s="192"/>
      <c r="H69" s="193"/>
      <c r="I69" s="3">
        <v>62</v>
      </c>
      <c r="J69" s="116">
        <f>J70+J71+J72+J78+J79+J82+J85</f>
        <v>434780415</v>
      </c>
      <c r="K69" s="116">
        <f>K70+K71+K72+K78+K79+K82+K85</f>
        <v>208979780</v>
      </c>
    </row>
    <row r="70" spans="1:11" x14ac:dyDescent="0.2">
      <c r="A70" s="205" t="s">
        <v>115</v>
      </c>
      <c r="B70" s="206"/>
      <c r="C70" s="206"/>
      <c r="D70" s="206"/>
      <c r="E70" s="206"/>
      <c r="F70" s="206"/>
      <c r="G70" s="206"/>
      <c r="H70" s="207"/>
      <c r="I70" s="1">
        <v>63</v>
      </c>
      <c r="J70" s="7">
        <v>754195990</v>
      </c>
      <c r="K70" s="7">
        <v>133093410</v>
      </c>
    </row>
    <row r="71" spans="1:11" x14ac:dyDescent="0.2">
      <c r="A71" s="205" t="s">
        <v>116</v>
      </c>
      <c r="B71" s="206"/>
      <c r="C71" s="206"/>
      <c r="D71" s="206"/>
      <c r="E71" s="206"/>
      <c r="F71" s="206"/>
      <c r="G71" s="206"/>
      <c r="H71" s="207"/>
      <c r="I71" s="1">
        <v>64</v>
      </c>
      <c r="J71" s="7"/>
      <c r="K71" s="7">
        <v>301687004</v>
      </c>
    </row>
    <row r="72" spans="1:11" x14ac:dyDescent="0.2">
      <c r="A72" s="205" t="s">
        <v>117</v>
      </c>
      <c r="B72" s="206"/>
      <c r="C72" s="206"/>
      <c r="D72" s="206"/>
      <c r="E72" s="206"/>
      <c r="F72" s="206"/>
      <c r="G72" s="206"/>
      <c r="H72" s="207"/>
      <c r="I72" s="1">
        <v>65</v>
      </c>
      <c r="J72" s="115">
        <f>J73+J74-J75+J76+J77</f>
        <v>7967248</v>
      </c>
      <c r="K72" s="115">
        <f>K73+K74-K75+K76+K77</f>
        <v>0</v>
      </c>
    </row>
    <row r="73" spans="1:11" x14ac:dyDescent="0.2">
      <c r="A73" s="205" t="s">
        <v>118</v>
      </c>
      <c r="B73" s="206"/>
      <c r="C73" s="206"/>
      <c r="D73" s="206"/>
      <c r="E73" s="206"/>
      <c r="F73" s="206"/>
      <c r="G73" s="206"/>
      <c r="H73" s="207"/>
      <c r="I73" s="1">
        <v>66</v>
      </c>
      <c r="J73" s="7"/>
      <c r="K73" s="7"/>
    </row>
    <row r="74" spans="1:11" x14ac:dyDescent="0.2">
      <c r="A74" s="205" t="s">
        <v>119</v>
      </c>
      <c r="B74" s="206"/>
      <c r="C74" s="206"/>
      <c r="D74" s="206"/>
      <c r="E74" s="206"/>
      <c r="F74" s="206"/>
      <c r="G74" s="206"/>
      <c r="H74" s="207"/>
      <c r="I74" s="1">
        <v>67</v>
      </c>
      <c r="J74" s="7"/>
      <c r="K74" s="7"/>
    </row>
    <row r="75" spans="1:11" x14ac:dyDescent="0.2">
      <c r="A75" s="205" t="s">
        <v>107</v>
      </c>
      <c r="B75" s="206"/>
      <c r="C75" s="206"/>
      <c r="D75" s="206"/>
      <c r="E75" s="206"/>
      <c r="F75" s="206"/>
      <c r="G75" s="206"/>
      <c r="H75" s="207"/>
      <c r="I75" s="1">
        <v>68</v>
      </c>
      <c r="J75" s="7"/>
      <c r="K75" s="7"/>
    </row>
    <row r="76" spans="1:11" x14ac:dyDescent="0.2">
      <c r="A76" s="205" t="s">
        <v>108</v>
      </c>
      <c r="B76" s="206"/>
      <c r="C76" s="206"/>
      <c r="D76" s="206"/>
      <c r="E76" s="206"/>
      <c r="F76" s="206"/>
      <c r="G76" s="206"/>
      <c r="H76" s="207"/>
      <c r="I76" s="1">
        <v>69</v>
      </c>
      <c r="J76" s="7"/>
      <c r="K76" s="7"/>
    </row>
    <row r="77" spans="1:11" x14ac:dyDescent="0.2">
      <c r="A77" s="205" t="s">
        <v>109</v>
      </c>
      <c r="B77" s="206"/>
      <c r="C77" s="206"/>
      <c r="D77" s="206"/>
      <c r="E77" s="206"/>
      <c r="F77" s="206"/>
      <c r="G77" s="206"/>
      <c r="H77" s="207"/>
      <c r="I77" s="1">
        <v>70</v>
      </c>
      <c r="J77" s="7">
        <v>7967248</v>
      </c>
      <c r="K77" s="7"/>
    </row>
    <row r="78" spans="1:11" x14ac:dyDescent="0.2">
      <c r="A78" s="205" t="s">
        <v>110</v>
      </c>
      <c r="B78" s="206"/>
      <c r="C78" s="206"/>
      <c r="D78" s="206"/>
      <c r="E78" s="206"/>
      <c r="F78" s="206"/>
      <c r="G78" s="206"/>
      <c r="H78" s="207"/>
      <c r="I78" s="1">
        <v>71</v>
      </c>
      <c r="J78" s="7"/>
      <c r="K78" s="7"/>
    </row>
    <row r="79" spans="1:11" x14ac:dyDescent="0.2">
      <c r="A79" s="205" t="s">
        <v>203</v>
      </c>
      <c r="B79" s="206"/>
      <c r="C79" s="206"/>
      <c r="D79" s="206"/>
      <c r="E79" s="206"/>
      <c r="F79" s="206"/>
      <c r="G79" s="206"/>
      <c r="H79" s="207"/>
      <c r="I79" s="1">
        <v>72</v>
      </c>
      <c r="J79" s="115">
        <f>J80-J81</f>
        <v>-327382823</v>
      </c>
      <c r="K79" s="115">
        <f>K80-K81</f>
        <v>0</v>
      </c>
    </row>
    <row r="80" spans="1:11" x14ac:dyDescent="0.2">
      <c r="A80" s="214" t="s">
        <v>139</v>
      </c>
      <c r="B80" s="215"/>
      <c r="C80" s="215"/>
      <c r="D80" s="215"/>
      <c r="E80" s="215"/>
      <c r="F80" s="215"/>
      <c r="G80" s="215"/>
      <c r="H80" s="216"/>
      <c r="I80" s="1">
        <v>73</v>
      </c>
      <c r="J80" s="7"/>
      <c r="K80" s="7"/>
    </row>
    <row r="81" spans="1:11" x14ac:dyDescent="0.2">
      <c r="A81" s="214" t="s">
        <v>140</v>
      </c>
      <c r="B81" s="215"/>
      <c r="C81" s="215"/>
      <c r="D81" s="215"/>
      <c r="E81" s="215"/>
      <c r="F81" s="215"/>
      <c r="G81" s="215"/>
      <c r="H81" s="216"/>
      <c r="I81" s="1">
        <v>74</v>
      </c>
      <c r="J81" s="7">
        <v>327382823</v>
      </c>
      <c r="K81" s="7"/>
    </row>
    <row r="82" spans="1:11" x14ac:dyDescent="0.2">
      <c r="A82" s="205" t="s">
        <v>204</v>
      </c>
      <c r="B82" s="206"/>
      <c r="C82" s="206"/>
      <c r="D82" s="206"/>
      <c r="E82" s="206"/>
      <c r="F82" s="206"/>
      <c r="G82" s="206"/>
      <c r="H82" s="207"/>
      <c r="I82" s="1">
        <v>75</v>
      </c>
      <c r="J82" s="115">
        <f>J83-J84</f>
        <v>0</v>
      </c>
      <c r="K82" s="115">
        <f>K83-K84</f>
        <v>-225800634</v>
      </c>
    </row>
    <row r="83" spans="1:11" x14ac:dyDescent="0.2">
      <c r="A83" s="214" t="s">
        <v>141</v>
      </c>
      <c r="B83" s="215"/>
      <c r="C83" s="215"/>
      <c r="D83" s="215"/>
      <c r="E83" s="215"/>
      <c r="F83" s="215"/>
      <c r="G83" s="215"/>
      <c r="H83" s="216"/>
      <c r="I83" s="1">
        <v>76</v>
      </c>
      <c r="J83" s="7"/>
      <c r="K83" s="7"/>
    </row>
    <row r="84" spans="1:11" x14ac:dyDescent="0.2">
      <c r="A84" s="214" t="s">
        <v>142</v>
      </c>
      <c r="B84" s="215"/>
      <c r="C84" s="215"/>
      <c r="D84" s="215"/>
      <c r="E84" s="215"/>
      <c r="F84" s="215"/>
      <c r="G84" s="215"/>
      <c r="H84" s="216"/>
      <c r="I84" s="1">
        <v>77</v>
      </c>
      <c r="J84" s="7"/>
      <c r="K84" s="7">
        <v>225800634</v>
      </c>
    </row>
    <row r="85" spans="1:11" x14ac:dyDescent="0.2">
      <c r="A85" s="205" t="s">
        <v>143</v>
      </c>
      <c r="B85" s="206"/>
      <c r="C85" s="206"/>
      <c r="D85" s="206"/>
      <c r="E85" s="206"/>
      <c r="F85" s="206"/>
      <c r="G85" s="206"/>
      <c r="H85" s="207"/>
      <c r="I85" s="1">
        <v>78</v>
      </c>
      <c r="J85" s="7"/>
      <c r="K85" s="7"/>
    </row>
    <row r="86" spans="1:11" x14ac:dyDescent="0.2">
      <c r="A86" s="194" t="s">
        <v>13</v>
      </c>
      <c r="B86" s="195"/>
      <c r="C86" s="195"/>
      <c r="D86" s="195"/>
      <c r="E86" s="195"/>
      <c r="F86" s="195"/>
      <c r="G86" s="195"/>
      <c r="H86" s="196"/>
      <c r="I86" s="1">
        <v>79</v>
      </c>
      <c r="J86" s="115">
        <f>SUM(J87:J89)</f>
        <v>13265513</v>
      </c>
      <c r="K86" s="115">
        <f>SUM(K87:K89)</f>
        <v>12742513</v>
      </c>
    </row>
    <row r="87" spans="1:11" x14ac:dyDescent="0.2">
      <c r="A87" s="205" t="s">
        <v>103</v>
      </c>
      <c r="B87" s="206"/>
      <c r="C87" s="206"/>
      <c r="D87" s="206"/>
      <c r="E87" s="206"/>
      <c r="F87" s="206"/>
      <c r="G87" s="206"/>
      <c r="H87" s="207"/>
      <c r="I87" s="1">
        <v>80</v>
      </c>
      <c r="J87" s="7">
        <v>11854385</v>
      </c>
      <c r="K87" s="7">
        <v>11846385</v>
      </c>
    </row>
    <row r="88" spans="1:11" x14ac:dyDescent="0.2">
      <c r="A88" s="205" t="s">
        <v>104</v>
      </c>
      <c r="B88" s="206"/>
      <c r="C88" s="206"/>
      <c r="D88" s="206"/>
      <c r="E88" s="206"/>
      <c r="F88" s="206"/>
      <c r="G88" s="206"/>
      <c r="H88" s="207"/>
      <c r="I88" s="1">
        <v>81</v>
      </c>
      <c r="J88" s="7"/>
      <c r="K88" s="7"/>
    </row>
    <row r="89" spans="1:11" x14ac:dyDescent="0.2">
      <c r="A89" s="205" t="s">
        <v>105</v>
      </c>
      <c r="B89" s="206"/>
      <c r="C89" s="206"/>
      <c r="D89" s="206"/>
      <c r="E89" s="206"/>
      <c r="F89" s="206"/>
      <c r="G89" s="206"/>
      <c r="H89" s="207"/>
      <c r="I89" s="1">
        <v>82</v>
      </c>
      <c r="J89" s="7">
        <v>1411128</v>
      </c>
      <c r="K89" s="7">
        <v>896128</v>
      </c>
    </row>
    <row r="90" spans="1:11" x14ac:dyDescent="0.2">
      <c r="A90" s="194" t="s">
        <v>14</v>
      </c>
      <c r="B90" s="195"/>
      <c r="C90" s="195"/>
      <c r="D90" s="195"/>
      <c r="E90" s="195"/>
      <c r="F90" s="195"/>
      <c r="G90" s="195"/>
      <c r="H90" s="196"/>
      <c r="I90" s="1">
        <v>83</v>
      </c>
      <c r="J90" s="115">
        <f>SUM(J91:J99)</f>
        <v>61944444</v>
      </c>
      <c r="K90" s="115">
        <f>SUM(K91:K99)</f>
        <v>61944444</v>
      </c>
    </row>
    <row r="91" spans="1:11" x14ac:dyDescent="0.2">
      <c r="A91" s="205" t="s">
        <v>106</v>
      </c>
      <c r="B91" s="206"/>
      <c r="C91" s="206"/>
      <c r="D91" s="206"/>
      <c r="E91" s="206"/>
      <c r="F91" s="206"/>
      <c r="G91" s="206"/>
      <c r="H91" s="207"/>
      <c r="I91" s="1">
        <v>84</v>
      </c>
      <c r="J91" s="7"/>
      <c r="K91" s="7"/>
    </row>
    <row r="92" spans="1:11" x14ac:dyDescent="0.2">
      <c r="A92" s="205" t="s">
        <v>208</v>
      </c>
      <c r="B92" s="206"/>
      <c r="C92" s="206"/>
      <c r="D92" s="206"/>
      <c r="E92" s="206"/>
      <c r="F92" s="206"/>
      <c r="G92" s="206"/>
      <c r="H92" s="207"/>
      <c r="I92" s="1">
        <v>85</v>
      </c>
      <c r="J92" s="7">
        <v>61944444</v>
      </c>
      <c r="K92" s="7">
        <v>61944444</v>
      </c>
    </row>
    <row r="93" spans="1:11" x14ac:dyDescent="0.2">
      <c r="A93" s="205" t="s">
        <v>0</v>
      </c>
      <c r="B93" s="206"/>
      <c r="C93" s="206"/>
      <c r="D93" s="206"/>
      <c r="E93" s="206"/>
      <c r="F93" s="206"/>
      <c r="G93" s="206"/>
      <c r="H93" s="207"/>
      <c r="I93" s="1">
        <v>86</v>
      </c>
      <c r="J93" s="7"/>
      <c r="K93" s="7"/>
    </row>
    <row r="94" spans="1:11" x14ac:dyDescent="0.2">
      <c r="A94" s="205" t="s">
        <v>209</v>
      </c>
      <c r="B94" s="206"/>
      <c r="C94" s="206"/>
      <c r="D94" s="206"/>
      <c r="E94" s="206"/>
      <c r="F94" s="206"/>
      <c r="G94" s="206"/>
      <c r="H94" s="207"/>
      <c r="I94" s="1">
        <v>87</v>
      </c>
      <c r="J94" s="7"/>
      <c r="K94" s="7"/>
    </row>
    <row r="95" spans="1:11" x14ac:dyDescent="0.2">
      <c r="A95" s="205" t="s">
        <v>210</v>
      </c>
      <c r="B95" s="206"/>
      <c r="C95" s="206"/>
      <c r="D95" s="206"/>
      <c r="E95" s="206"/>
      <c r="F95" s="206"/>
      <c r="G95" s="206"/>
      <c r="H95" s="207"/>
      <c r="I95" s="1">
        <v>88</v>
      </c>
      <c r="J95" s="7"/>
      <c r="K95" s="7"/>
    </row>
    <row r="96" spans="1:11" x14ac:dyDescent="0.2">
      <c r="A96" s="205" t="s">
        <v>211</v>
      </c>
      <c r="B96" s="206"/>
      <c r="C96" s="206"/>
      <c r="D96" s="206"/>
      <c r="E96" s="206"/>
      <c r="F96" s="206"/>
      <c r="G96" s="206"/>
      <c r="H96" s="207"/>
      <c r="I96" s="1">
        <v>89</v>
      </c>
      <c r="J96" s="7"/>
      <c r="K96" s="7"/>
    </row>
    <row r="97" spans="1:11" x14ac:dyDescent="0.2">
      <c r="A97" s="205" t="s">
        <v>70</v>
      </c>
      <c r="B97" s="206"/>
      <c r="C97" s="206"/>
      <c r="D97" s="206"/>
      <c r="E97" s="206"/>
      <c r="F97" s="206"/>
      <c r="G97" s="206"/>
      <c r="H97" s="207"/>
      <c r="I97" s="1">
        <v>90</v>
      </c>
      <c r="J97" s="7"/>
      <c r="K97" s="7"/>
    </row>
    <row r="98" spans="1:11" x14ac:dyDescent="0.2">
      <c r="A98" s="205" t="s">
        <v>68</v>
      </c>
      <c r="B98" s="206"/>
      <c r="C98" s="206"/>
      <c r="D98" s="206"/>
      <c r="E98" s="206"/>
      <c r="F98" s="206"/>
      <c r="G98" s="206"/>
      <c r="H98" s="207"/>
      <c r="I98" s="1">
        <v>91</v>
      </c>
      <c r="J98" s="7"/>
      <c r="K98" s="7"/>
    </row>
    <row r="99" spans="1:11" x14ac:dyDescent="0.2">
      <c r="A99" s="205" t="s">
        <v>69</v>
      </c>
      <c r="B99" s="206"/>
      <c r="C99" s="206"/>
      <c r="D99" s="206"/>
      <c r="E99" s="206"/>
      <c r="F99" s="206"/>
      <c r="G99" s="206"/>
      <c r="H99" s="207"/>
      <c r="I99" s="1">
        <v>92</v>
      </c>
      <c r="J99" s="7"/>
      <c r="K99" s="7"/>
    </row>
    <row r="100" spans="1:11" x14ac:dyDescent="0.2">
      <c r="A100" s="194" t="s">
        <v>15</v>
      </c>
      <c r="B100" s="195"/>
      <c r="C100" s="195"/>
      <c r="D100" s="195"/>
      <c r="E100" s="195"/>
      <c r="F100" s="195"/>
      <c r="G100" s="195"/>
      <c r="H100" s="196"/>
      <c r="I100" s="1">
        <v>93</v>
      </c>
      <c r="J100" s="115">
        <f>SUM(J101:J112)</f>
        <v>1077916064</v>
      </c>
      <c r="K100" s="115">
        <f>SUM(K101:K112)</f>
        <v>1273863579</v>
      </c>
    </row>
    <row r="101" spans="1:11" x14ac:dyDescent="0.2">
      <c r="A101" s="205" t="s">
        <v>106</v>
      </c>
      <c r="B101" s="206"/>
      <c r="C101" s="206"/>
      <c r="D101" s="206"/>
      <c r="E101" s="206"/>
      <c r="F101" s="206"/>
      <c r="G101" s="206"/>
      <c r="H101" s="207"/>
      <c r="I101" s="1">
        <v>94</v>
      </c>
      <c r="J101" s="7">
        <v>6858939</v>
      </c>
      <c r="K101" s="7">
        <v>6512054</v>
      </c>
    </row>
    <row r="102" spans="1:11" x14ac:dyDescent="0.2">
      <c r="A102" s="205" t="s">
        <v>208</v>
      </c>
      <c r="B102" s="206"/>
      <c r="C102" s="206"/>
      <c r="D102" s="206"/>
      <c r="E102" s="206"/>
      <c r="F102" s="206"/>
      <c r="G102" s="206"/>
      <c r="H102" s="207"/>
      <c r="I102" s="1">
        <v>95</v>
      </c>
      <c r="J102" s="7">
        <v>64427181</v>
      </c>
      <c r="K102" s="7">
        <v>14000000</v>
      </c>
    </row>
    <row r="103" spans="1:11" x14ac:dyDescent="0.2">
      <c r="A103" s="205" t="s">
        <v>0</v>
      </c>
      <c r="B103" s="206"/>
      <c r="C103" s="206"/>
      <c r="D103" s="206"/>
      <c r="E103" s="206"/>
      <c r="F103" s="206"/>
      <c r="G103" s="206"/>
      <c r="H103" s="207"/>
      <c r="I103" s="1">
        <v>96</v>
      </c>
      <c r="J103" s="7">
        <v>362388889</v>
      </c>
      <c r="K103" s="7">
        <v>325414294</v>
      </c>
    </row>
    <row r="104" spans="1:11" x14ac:dyDescent="0.2">
      <c r="A104" s="205" t="s">
        <v>209</v>
      </c>
      <c r="B104" s="206"/>
      <c r="C104" s="206"/>
      <c r="D104" s="206"/>
      <c r="E104" s="206"/>
      <c r="F104" s="206"/>
      <c r="G104" s="206"/>
      <c r="H104" s="207"/>
      <c r="I104" s="1">
        <v>97</v>
      </c>
      <c r="J104" s="7">
        <v>108333045</v>
      </c>
      <c r="K104" s="7">
        <v>54525837</v>
      </c>
    </row>
    <row r="105" spans="1:11" x14ac:dyDescent="0.2">
      <c r="A105" s="205" t="s">
        <v>210</v>
      </c>
      <c r="B105" s="206"/>
      <c r="C105" s="206"/>
      <c r="D105" s="206"/>
      <c r="E105" s="206"/>
      <c r="F105" s="206"/>
      <c r="G105" s="206"/>
      <c r="H105" s="207"/>
      <c r="I105" s="1">
        <v>98</v>
      </c>
      <c r="J105" s="7">
        <v>283369197</v>
      </c>
      <c r="K105" s="7">
        <v>592496382</v>
      </c>
    </row>
    <row r="106" spans="1:11" x14ac:dyDescent="0.2">
      <c r="A106" s="205" t="s">
        <v>211</v>
      </c>
      <c r="B106" s="206"/>
      <c r="C106" s="206"/>
      <c r="D106" s="206"/>
      <c r="E106" s="206"/>
      <c r="F106" s="206"/>
      <c r="G106" s="206"/>
      <c r="H106" s="207"/>
      <c r="I106" s="1">
        <v>99</v>
      </c>
      <c r="J106" s="7">
        <v>91833225</v>
      </c>
      <c r="K106" s="7">
        <v>61536363</v>
      </c>
    </row>
    <row r="107" spans="1:11" x14ac:dyDescent="0.2">
      <c r="A107" s="205" t="s">
        <v>70</v>
      </c>
      <c r="B107" s="206"/>
      <c r="C107" s="206"/>
      <c r="D107" s="206"/>
      <c r="E107" s="206"/>
      <c r="F107" s="206"/>
      <c r="G107" s="206"/>
      <c r="H107" s="207"/>
      <c r="I107" s="1">
        <v>100</v>
      </c>
      <c r="J107" s="7"/>
      <c r="K107" s="7"/>
    </row>
    <row r="108" spans="1:11" x14ac:dyDescent="0.2">
      <c r="A108" s="205" t="s">
        <v>71</v>
      </c>
      <c r="B108" s="206"/>
      <c r="C108" s="206"/>
      <c r="D108" s="206"/>
      <c r="E108" s="206"/>
      <c r="F108" s="206"/>
      <c r="G108" s="206"/>
      <c r="H108" s="207"/>
      <c r="I108" s="1">
        <v>101</v>
      </c>
      <c r="J108" s="7">
        <v>13635074</v>
      </c>
      <c r="K108" s="7">
        <v>12534529</v>
      </c>
    </row>
    <row r="109" spans="1:11" x14ac:dyDescent="0.2">
      <c r="A109" s="205" t="s">
        <v>72</v>
      </c>
      <c r="B109" s="206"/>
      <c r="C109" s="206"/>
      <c r="D109" s="206"/>
      <c r="E109" s="206"/>
      <c r="F109" s="206"/>
      <c r="G109" s="206"/>
      <c r="H109" s="207"/>
      <c r="I109" s="1">
        <v>102</v>
      </c>
      <c r="J109" s="7">
        <v>20557948</v>
      </c>
      <c r="K109" s="7">
        <v>7414290</v>
      </c>
    </row>
    <row r="110" spans="1:11" x14ac:dyDescent="0.2">
      <c r="A110" s="205" t="s">
        <v>75</v>
      </c>
      <c r="B110" s="206"/>
      <c r="C110" s="206"/>
      <c r="D110" s="206"/>
      <c r="E110" s="206"/>
      <c r="F110" s="206"/>
      <c r="G110" s="206"/>
      <c r="H110" s="207"/>
      <c r="I110" s="1">
        <v>103</v>
      </c>
      <c r="J110" s="7"/>
      <c r="K110" s="7"/>
    </row>
    <row r="111" spans="1:11" x14ac:dyDescent="0.2">
      <c r="A111" s="205" t="s">
        <v>73</v>
      </c>
      <c r="B111" s="206"/>
      <c r="C111" s="206"/>
      <c r="D111" s="206"/>
      <c r="E111" s="206"/>
      <c r="F111" s="206"/>
      <c r="G111" s="206"/>
      <c r="H111" s="207"/>
      <c r="I111" s="1">
        <v>104</v>
      </c>
      <c r="J111" s="7"/>
      <c r="K111" s="7"/>
    </row>
    <row r="112" spans="1:11" x14ac:dyDescent="0.2">
      <c r="A112" s="205" t="s">
        <v>74</v>
      </c>
      <c r="B112" s="206"/>
      <c r="C112" s="206"/>
      <c r="D112" s="206"/>
      <c r="E112" s="206"/>
      <c r="F112" s="206"/>
      <c r="G112" s="206"/>
      <c r="H112" s="207"/>
      <c r="I112" s="1">
        <v>105</v>
      </c>
      <c r="J112" s="7">
        <v>126512566</v>
      </c>
      <c r="K112" s="7">
        <v>199429830</v>
      </c>
    </row>
    <row r="113" spans="1:11" x14ac:dyDescent="0.2">
      <c r="A113" s="194" t="s">
        <v>1</v>
      </c>
      <c r="B113" s="195"/>
      <c r="C113" s="195"/>
      <c r="D113" s="195"/>
      <c r="E113" s="195"/>
      <c r="F113" s="195"/>
      <c r="G113" s="195"/>
      <c r="H113" s="196"/>
      <c r="I113" s="1">
        <v>106</v>
      </c>
      <c r="J113" s="117">
        <v>18490421</v>
      </c>
      <c r="K113" s="117">
        <v>109812431</v>
      </c>
    </row>
    <row r="114" spans="1:11" x14ac:dyDescent="0.2">
      <c r="A114" s="194" t="s">
        <v>19</v>
      </c>
      <c r="B114" s="195"/>
      <c r="C114" s="195"/>
      <c r="D114" s="195"/>
      <c r="E114" s="195"/>
      <c r="F114" s="195"/>
      <c r="G114" s="195"/>
      <c r="H114" s="196"/>
      <c r="I114" s="1">
        <v>107</v>
      </c>
      <c r="J114" s="115">
        <f>J69+J86+J90+J100+J113</f>
        <v>1606396857</v>
      </c>
      <c r="K114" s="115">
        <f>K69+K86+K90+K100+K113</f>
        <v>1667342747</v>
      </c>
    </row>
    <row r="115" spans="1:11" x14ac:dyDescent="0.2">
      <c r="A115" s="219" t="s">
        <v>37</v>
      </c>
      <c r="B115" s="220"/>
      <c r="C115" s="220"/>
      <c r="D115" s="220"/>
      <c r="E115" s="220"/>
      <c r="F115" s="220"/>
      <c r="G115" s="220"/>
      <c r="H115" s="221"/>
      <c r="I115" s="2">
        <v>108</v>
      </c>
      <c r="J115" s="8">
        <f>J67</f>
        <v>513934610</v>
      </c>
      <c r="K115" s="8">
        <f>K67</f>
        <v>719660135</v>
      </c>
    </row>
    <row r="116" spans="1:11" x14ac:dyDescent="0.2">
      <c r="A116" s="211" t="s">
        <v>274</v>
      </c>
      <c r="B116" s="222"/>
      <c r="C116" s="222"/>
      <c r="D116" s="222"/>
      <c r="E116" s="222"/>
      <c r="F116" s="222"/>
      <c r="G116" s="222"/>
      <c r="H116" s="222"/>
      <c r="I116" s="223"/>
      <c r="J116" s="223"/>
      <c r="K116" s="224"/>
    </row>
    <row r="117" spans="1:11" x14ac:dyDescent="0.2">
      <c r="A117" s="191" t="s">
        <v>151</v>
      </c>
      <c r="B117" s="192"/>
      <c r="C117" s="192"/>
      <c r="D117" s="192"/>
      <c r="E117" s="192"/>
      <c r="F117" s="192"/>
      <c r="G117" s="192"/>
      <c r="H117" s="192"/>
      <c r="I117" s="225"/>
      <c r="J117" s="225"/>
      <c r="K117" s="226"/>
    </row>
    <row r="118" spans="1:11" x14ac:dyDescent="0.2">
      <c r="A118" s="205" t="s">
        <v>5</v>
      </c>
      <c r="B118" s="206"/>
      <c r="C118" s="206"/>
      <c r="D118" s="206"/>
      <c r="E118" s="206"/>
      <c r="F118" s="206"/>
      <c r="G118" s="206"/>
      <c r="H118" s="207"/>
      <c r="I118" s="1">
        <v>109</v>
      </c>
      <c r="J118" s="7"/>
      <c r="K118" s="7"/>
    </row>
    <row r="119" spans="1:11" x14ac:dyDescent="0.2">
      <c r="A119" s="227" t="s">
        <v>6</v>
      </c>
      <c r="B119" s="228"/>
      <c r="C119" s="228"/>
      <c r="D119" s="228"/>
      <c r="E119" s="228"/>
      <c r="F119" s="228"/>
      <c r="G119" s="228"/>
      <c r="H119" s="229"/>
      <c r="I119" s="4">
        <v>110</v>
      </c>
      <c r="J119" s="8"/>
      <c r="K119" s="8"/>
    </row>
    <row r="120" spans="1:11" x14ac:dyDescent="0.2">
      <c r="A120" s="230" t="s">
        <v>275</v>
      </c>
      <c r="B120" s="231"/>
      <c r="C120" s="231"/>
      <c r="D120" s="231"/>
      <c r="E120" s="231"/>
      <c r="F120" s="231"/>
      <c r="G120" s="231"/>
      <c r="H120" s="231"/>
      <c r="I120" s="231"/>
      <c r="J120" s="231"/>
      <c r="K120" s="231"/>
    </row>
    <row r="121" spans="1:11" x14ac:dyDescent="0.2">
      <c r="A121" s="217"/>
      <c r="B121" s="218"/>
      <c r="C121" s="218"/>
      <c r="D121" s="218"/>
      <c r="E121" s="218"/>
      <c r="F121" s="218"/>
      <c r="G121" s="218"/>
      <c r="H121" s="218"/>
      <c r="I121" s="218"/>
      <c r="J121" s="218"/>
      <c r="K121" s="218"/>
    </row>
  </sheetData>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phoneticPr fontId="3"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2:K77 J7:K67 J86:K115">
      <formula1>0</formula1>
    </dataValidation>
  </dataValidations>
  <pageMargins left="1.04"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1"/>
  <sheetViews>
    <sheetView view="pageBreakPreview" zoomScaleNormal="100" workbookViewId="0">
      <selection activeCell="I25" sqref="I25"/>
    </sheetView>
  </sheetViews>
  <sheetFormatPr defaultColWidth="9.140625" defaultRowHeight="12.75" x14ac:dyDescent="0.2"/>
  <cols>
    <col min="1" max="9" width="9.140625" style="49" customWidth="1"/>
    <col min="10" max="10" width="10.5703125" style="49" customWidth="1"/>
    <col min="11" max="11" width="10" style="49" customWidth="1"/>
    <col min="12" max="12" width="10.5703125" style="49" customWidth="1"/>
    <col min="13" max="13" width="10.28515625" style="49" customWidth="1"/>
    <col min="14" max="16384" width="9.140625" style="49"/>
  </cols>
  <sheetData>
    <row r="1" spans="1:13" ht="22.9" customHeight="1" x14ac:dyDescent="0.2">
      <c r="A1" s="197" t="s">
        <v>128</v>
      </c>
      <c r="B1" s="197"/>
      <c r="C1" s="197"/>
      <c r="D1" s="197"/>
      <c r="E1" s="197"/>
      <c r="F1" s="197"/>
      <c r="G1" s="197"/>
      <c r="H1" s="197"/>
      <c r="I1" s="197"/>
      <c r="J1" s="197"/>
      <c r="K1" s="197"/>
      <c r="L1" s="197"/>
      <c r="M1" s="197"/>
    </row>
    <row r="2" spans="1:13" ht="15.6" customHeight="1" x14ac:dyDescent="0.2">
      <c r="A2" s="242" t="s">
        <v>306</v>
      </c>
      <c r="B2" s="242"/>
      <c r="C2" s="242"/>
      <c r="D2" s="242"/>
      <c r="E2" s="242"/>
      <c r="F2" s="242"/>
      <c r="G2" s="242"/>
      <c r="H2" s="242"/>
      <c r="I2" s="242"/>
      <c r="J2" s="242"/>
      <c r="K2" s="242"/>
      <c r="L2" s="242"/>
      <c r="M2" s="242"/>
    </row>
    <row r="3" spans="1:13" ht="16.899999999999999" customHeight="1" x14ac:dyDescent="0.2">
      <c r="A3" s="232" t="s">
        <v>301</v>
      </c>
      <c r="B3" s="232"/>
      <c r="C3" s="232"/>
      <c r="D3" s="232"/>
      <c r="E3" s="232"/>
      <c r="F3" s="232"/>
      <c r="G3" s="232"/>
      <c r="H3" s="232"/>
      <c r="I3" s="232"/>
      <c r="J3" s="232"/>
      <c r="K3" s="232"/>
      <c r="L3" s="232"/>
      <c r="M3" s="232"/>
    </row>
    <row r="4" spans="1:13" ht="23.25" x14ac:dyDescent="0.2">
      <c r="A4" s="233" t="s">
        <v>39</v>
      </c>
      <c r="B4" s="233"/>
      <c r="C4" s="233"/>
      <c r="D4" s="233"/>
      <c r="E4" s="233"/>
      <c r="F4" s="233"/>
      <c r="G4" s="233"/>
      <c r="H4" s="233"/>
      <c r="I4" s="54" t="s">
        <v>244</v>
      </c>
      <c r="J4" s="234" t="s">
        <v>282</v>
      </c>
      <c r="K4" s="234"/>
      <c r="L4" s="234" t="s">
        <v>283</v>
      </c>
      <c r="M4" s="234"/>
    </row>
    <row r="5" spans="1:13" ht="22.5" x14ac:dyDescent="0.2">
      <c r="A5" s="233"/>
      <c r="B5" s="233"/>
      <c r="C5" s="233"/>
      <c r="D5" s="233"/>
      <c r="E5" s="233"/>
      <c r="F5" s="233"/>
      <c r="G5" s="233"/>
      <c r="H5" s="233"/>
      <c r="I5" s="54"/>
      <c r="J5" s="56" t="s">
        <v>278</v>
      </c>
      <c r="K5" s="56" t="s">
        <v>279</v>
      </c>
      <c r="L5" s="56" t="s">
        <v>278</v>
      </c>
      <c r="M5" s="56" t="s">
        <v>279</v>
      </c>
    </row>
    <row r="6" spans="1:13" x14ac:dyDescent="0.2">
      <c r="A6" s="234">
        <v>1</v>
      </c>
      <c r="B6" s="234"/>
      <c r="C6" s="234"/>
      <c r="D6" s="234"/>
      <c r="E6" s="234"/>
      <c r="F6" s="234"/>
      <c r="G6" s="234"/>
      <c r="H6" s="234"/>
      <c r="I6" s="58">
        <v>2</v>
      </c>
      <c r="J6" s="56">
        <v>3</v>
      </c>
      <c r="K6" s="56">
        <v>4</v>
      </c>
      <c r="L6" s="56">
        <v>5</v>
      </c>
      <c r="M6" s="56">
        <v>6</v>
      </c>
    </row>
    <row r="7" spans="1:13" x14ac:dyDescent="0.2">
      <c r="A7" s="191" t="s">
        <v>20</v>
      </c>
      <c r="B7" s="192"/>
      <c r="C7" s="192"/>
      <c r="D7" s="192"/>
      <c r="E7" s="192"/>
      <c r="F7" s="192"/>
      <c r="G7" s="192"/>
      <c r="H7" s="193"/>
      <c r="I7" s="3">
        <v>111</v>
      </c>
      <c r="J7" s="116">
        <f>SUM(J8:J9)</f>
        <v>1225980630</v>
      </c>
      <c r="K7" s="116">
        <f>SUM(K8:K9)</f>
        <v>631264857</v>
      </c>
      <c r="L7" s="116">
        <f>SUM(L8:L9)</f>
        <v>1110876568</v>
      </c>
      <c r="M7" s="116">
        <f>SUM(M8:M9)</f>
        <v>516252992</v>
      </c>
    </row>
    <row r="8" spans="1:13" x14ac:dyDescent="0.2">
      <c r="A8" s="194" t="s">
        <v>126</v>
      </c>
      <c r="B8" s="195"/>
      <c r="C8" s="195"/>
      <c r="D8" s="195"/>
      <c r="E8" s="195"/>
      <c r="F8" s="195"/>
      <c r="G8" s="195"/>
      <c r="H8" s="196"/>
      <c r="I8" s="1">
        <v>112</v>
      </c>
      <c r="J8" s="7">
        <v>1206281137</v>
      </c>
      <c r="K8" s="7">
        <f>1206281137-586411624</f>
        <v>619869513</v>
      </c>
      <c r="L8" s="7">
        <v>1098808087</v>
      </c>
      <c r="M8" s="7">
        <f>1098808087-590383900</f>
        <v>508424187</v>
      </c>
    </row>
    <row r="9" spans="1:13" x14ac:dyDescent="0.2">
      <c r="A9" s="194" t="s">
        <v>79</v>
      </c>
      <c r="B9" s="195"/>
      <c r="C9" s="195"/>
      <c r="D9" s="195"/>
      <c r="E9" s="195"/>
      <c r="F9" s="195"/>
      <c r="G9" s="195"/>
      <c r="H9" s="196"/>
      <c r="I9" s="1">
        <v>113</v>
      </c>
      <c r="J9" s="7">
        <v>19699493</v>
      </c>
      <c r="K9" s="7">
        <f>19699493-8304149</f>
        <v>11395344</v>
      </c>
      <c r="L9" s="7">
        <v>12068481</v>
      </c>
      <c r="M9" s="7">
        <f>12068481-4239676</f>
        <v>7828805</v>
      </c>
    </row>
    <row r="10" spans="1:13" x14ac:dyDescent="0.2">
      <c r="A10" s="194" t="s">
        <v>9</v>
      </c>
      <c r="B10" s="195"/>
      <c r="C10" s="195"/>
      <c r="D10" s="195"/>
      <c r="E10" s="195"/>
      <c r="F10" s="195"/>
      <c r="G10" s="195"/>
      <c r="H10" s="196"/>
      <c r="I10" s="1">
        <v>114</v>
      </c>
      <c r="J10" s="115">
        <f>J11+J12+J16+J20+J21+J22+J25+J26</f>
        <v>1276301202</v>
      </c>
      <c r="K10" s="115">
        <f>K11+K12+K16+K20+K21+K22+K25+K26</f>
        <v>638207636</v>
      </c>
      <c r="L10" s="115">
        <f>L11+L12+L16+L20+L21+L22+L25+L26</f>
        <v>1317831954</v>
      </c>
      <c r="M10" s="115">
        <f>M11+M12+M16+M20+M21+M22+M25+M26</f>
        <v>670187735</v>
      </c>
    </row>
    <row r="11" spans="1:13" x14ac:dyDescent="0.2">
      <c r="A11" s="194" t="s">
        <v>80</v>
      </c>
      <c r="B11" s="195"/>
      <c r="C11" s="195"/>
      <c r="D11" s="195"/>
      <c r="E11" s="195"/>
      <c r="F11" s="195"/>
      <c r="G11" s="195"/>
      <c r="H11" s="196"/>
      <c r="I11" s="1">
        <v>115</v>
      </c>
      <c r="J11" s="7">
        <v>-49976247</v>
      </c>
      <c r="K11" s="7">
        <f>-49976247-24728324</f>
        <v>-74704571</v>
      </c>
      <c r="L11" s="7">
        <v>17885344</v>
      </c>
      <c r="M11" s="7">
        <f>17885344-37110574</f>
        <v>-19225230</v>
      </c>
    </row>
    <row r="12" spans="1:13" x14ac:dyDescent="0.2">
      <c r="A12" s="194" t="s">
        <v>16</v>
      </c>
      <c r="B12" s="195"/>
      <c r="C12" s="195"/>
      <c r="D12" s="195"/>
      <c r="E12" s="195"/>
      <c r="F12" s="195"/>
      <c r="G12" s="195"/>
      <c r="H12" s="196"/>
      <c r="I12" s="1">
        <v>116</v>
      </c>
      <c r="J12" s="115">
        <f>SUM(J13:J15)</f>
        <v>1130216516</v>
      </c>
      <c r="K12" s="115">
        <f>SUM(K13:K15)</f>
        <v>613144465</v>
      </c>
      <c r="L12" s="115">
        <f>SUM(L13:L15)</f>
        <v>1002069419</v>
      </c>
      <c r="M12" s="115">
        <f>SUM(M13:M15)</f>
        <v>484222381</v>
      </c>
    </row>
    <row r="13" spans="1:13" x14ac:dyDescent="0.2">
      <c r="A13" s="205" t="s">
        <v>120</v>
      </c>
      <c r="B13" s="206"/>
      <c r="C13" s="206"/>
      <c r="D13" s="206"/>
      <c r="E13" s="206"/>
      <c r="F13" s="206"/>
      <c r="G13" s="206"/>
      <c r="H13" s="207"/>
      <c r="I13" s="1">
        <v>117</v>
      </c>
      <c r="J13" s="7">
        <v>1091825687</v>
      </c>
      <c r="K13" s="7">
        <f>1091825687-496190077</f>
        <v>595635610</v>
      </c>
      <c r="L13" s="7">
        <v>968448926</v>
      </c>
      <c r="M13" s="7">
        <f>968448926-501302443</f>
        <v>467146483</v>
      </c>
    </row>
    <row r="14" spans="1:13" x14ac:dyDescent="0.2">
      <c r="A14" s="205" t="s">
        <v>121</v>
      </c>
      <c r="B14" s="206"/>
      <c r="C14" s="206"/>
      <c r="D14" s="206"/>
      <c r="E14" s="206"/>
      <c r="F14" s="206"/>
      <c r="G14" s="206"/>
      <c r="H14" s="207"/>
      <c r="I14" s="1">
        <v>118</v>
      </c>
      <c r="J14" s="7">
        <v>2314279</v>
      </c>
      <c r="K14" s="7">
        <f>2314279-717456</f>
        <v>1596823</v>
      </c>
      <c r="L14" s="7">
        <v>1175551</v>
      </c>
      <c r="M14" s="7">
        <f>1175551-609044</f>
        <v>566507</v>
      </c>
    </row>
    <row r="15" spans="1:13" x14ac:dyDescent="0.2">
      <c r="A15" s="205" t="s">
        <v>41</v>
      </c>
      <c r="B15" s="206"/>
      <c r="C15" s="206"/>
      <c r="D15" s="206"/>
      <c r="E15" s="206"/>
      <c r="F15" s="206"/>
      <c r="G15" s="206"/>
      <c r="H15" s="207"/>
      <c r="I15" s="1">
        <v>119</v>
      </c>
      <c r="J15" s="7">
        <v>36076550</v>
      </c>
      <c r="K15" s="7">
        <f>36076550-20164518</f>
        <v>15912032</v>
      </c>
      <c r="L15" s="7">
        <v>32444942</v>
      </c>
      <c r="M15" s="7">
        <f>32444942-15935551</f>
        <v>16509391</v>
      </c>
    </row>
    <row r="16" spans="1:13" x14ac:dyDescent="0.2">
      <c r="A16" s="194" t="s">
        <v>17</v>
      </c>
      <c r="B16" s="195"/>
      <c r="C16" s="195"/>
      <c r="D16" s="195"/>
      <c r="E16" s="195"/>
      <c r="F16" s="195"/>
      <c r="G16" s="195"/>
      <c r="H16" s="196"/>
      <c r="I16" s="1">
        <v>120</v>
      </c>
      <c r="J16" s="115">
        <f>SUM(J17:J19)</f>
        <v>116545029</v>
      </c>
      <c r="K16" s="115">
        <f>SUM(K17:K19)</f>
        <v>58772274</v>
      </c>
      <c r="L16" s="115">
        <f>SUM(L17:L19)</f>
        <v>110575381</v>
      </c>
      <c r="M16" s="115">
        <f>SUM(M17:M19)</f>
        <v>56379809</v>
      </c>
    </row>
    <row r="17" spans="1:13" x14ac:dyDescent="0.2">
      <c r="A17" s="205" t="s">
        <v>42</v>
      </c>
      <c r="B17" s="206"/>
      <c r="C17" s="206"/>
      <c r="D17" s="206"/>
      <c r="E17" s="206"/>
      <c r="F17" s="206"/>
      <c r="G17" s="206"/>
      <c r="H17" s="207"/>
      <c r="I17" s="1">
        <v>121</v>
      </c>
      <c r="J17" s="7">
        <v>73801441</v>
      </c>
      <c r="K17" s="7">
        <f>73801441-36639951</f>
        <v>37161490</v>
      </c>
      <c r="L17" s="7">
        <v>69119676</v>
      </c>
      <c r="M17" s="7">
        <f>69119676-34230530</f>
        <v>34889146</v>
      </c>
    </row>
    <row r="18" spans="1:13" x14ac:dyDescent="0.2">
      <c r="A18" s="205" t="s">
        <v>43</v>
      </c>
      <c r="B18" s="206"/>
      <c r="C18" s="206"/>
      <c r="D18" s="206"/>
      <c r="E18" s="206"/>
      <c r="F18" s="206"/>
      <c r="G18" s="206"/>
      <c r="H18" s="207"/>
      <c r="I18" s="1">
        <v>122</v>
      </c>
      <c r="J18" s="7">
        <v>27325909</v>
      </c>
      <c r="K18" s="7">
        <f>27325909-13492363</f>
        <v>13833546</v>
      </c>
      <c r="L18" s="7">
        <v>26002650</v>
      </c>
      <c r="M18" s="7">
        <f>26002650-12798206</f>
        <v>13204444</v>
      </c>
    </row>
    <row r="19" spans="1:13" x14ac:dyDescent="0.2">
      <c r="A19" s="205" t="s">
        <v>44</v>
      </c>
      <c r="B19" s="206"/>
      <c r="C19" s="206"/>
      <c r="D19" s="206"/>
      <c r="E19" s="206"/>
      <c r="F19" s="206"/>
      <c r="G19" s="206"/>
      <c r="H19" s="207"/>
      <c r="I19" s="1">
        <v>123</v>
      </c>
      <c r="J19" s="7">
        <v>15417679</v>
      </c>
      <c r="K19" s="7">
        <f>15417679-7640441</f>
        <v>7777238</v>
      </c>
      <c r="L19" s="7">
        <v>15453055</v>
      </c>
      <c r="M19" s="7">
        <f>15453055-7166836</f>
        <v>8286219</v>
      </c>
    </row>
    <row r="20" spans="1:13" x14ac:dyDescent="0.2">
      <c r="A20" s="194" t="s">
        <v>81</v>
      </c>
      <c r="B20" s="195"/>
      <c r="C20" s="195"/>
      <c r="D20" s="195"/>
      <c r="E20" s="195"/>
      <c r="F20" s="195"/>
      <c r="G20" s="195"/>
      <c r="H20" s="196"/>
      <c r="I20" s="1">
        <v>124</v>
      </c>
      <c r="J20" s="117">
        <v>47502643</v>
      </c>
      <c r="K20" s="117">
        <f>47502643-23381245</f>
        <v>24121398</v>
      </c>
      <c r="L20" s="117">
        <v>48093557</v>
      </c>
      <c r="M20" s="117">
        <f>48093557-23889420</f>
        <v>24204137</v>
      </c>
    </row>
    <row r="21" spans="1:13" x14ac:dyDescent="0.2">
      <c r="A21" s="194" t="s">
        <v>82</v>
      </c>
      <c r="B21" s="195"/>
      <c r="C21" s="195"/>
      <c r="D21" s="195"/>
      <c r="E21" s="195"/>
      <c r="F21" s="195"/>
      <c r="G21" s="195"/>
      <c r="H21" s="196"/>
      <c r="I21" s="1">
        <v>125</v>
      </c>
      <c r="J21" s="117">
        <v>31493882</v>
      </c>
      <c r="K21" s="117">
        <f>31493882-15105038</f>
        <v>16388844</v>
      </c>
      <c r="L21" s="117">
        <v>39137367</v>
      </c>
      <c r="M21" s="117">
        <f>39137367-14600941</f>
        <v>24536426</v>
      </c>
    </row>
    <row r="22" spans="1:13" x14ac:dyDescent="0.2">
      <c r="A22" s="194" t="s">
        <v>18</v>
      </c>
      <c r="B22" s="195"/>
      <c r="C22" s="195"/>
      <c r="D22" s="195"/>
      <c r="E22" s="195"/>
      <c r="F22" s="195"/>
      <c r="G22" s="195"/>
      <c r="H22" s="196"/>
      <c r="I22" s="1">
        <v>126</v>
      </c>
      <c r="J22" s="115">
        <f>SUM(J23:J24)</f>
        <v>269379</v>
      </c>
      <c r="K22" s="115">
        <f>SUM(K23:K24)</f>
        <v>235226</v>
      </c>
      <c r="L22" s="115">
        <f>SUM(L23:L24)</f>
        <v>51896</v>
      </c>
      <c r="M22" s="115">
        <f>SUM(M23:M24)</f>
        <v>51222</v>
      </c>
    </row>
    <row r="23" spans="1:13" x14ac:dyDescent="0.2">
      <c r="A23" s="205" t="s">
        <v>111</v>
      </c>
      <c r="B23" s="206"/>
      <c r="C23" s="206"/>
      <c r="D23" s="206"/>
      <c r="E23" s="206"/>
      <c r="F23" s="206"/>
      <c r="G23" s="206"/>
      <c r="H23" s="207"/>
      <c r="I23" s="1">
        <v>127</v>
      </c>
      <c r="J23" s="7">
        <v>16989</v>
      </c>
      <c r="K23" s="7">
        <v>16989</v>
      </c>
      <c r="L23" s="7">
        <v>10895</v>
      </c>
      <c r="M23" s="7">
        <v>10895</v>
      </c>
    </row>
    <row r="24" spans="1:13" x14ac:dyDescent="0.2">
      <c r="A24" s="205" t="s">
        <v>112</v>
      </c>
      <c r="B24" s="206"/>
      <c r="C24" s="206"/>
      <c r="D24" s="206"/>
      <c r="E24" s="206"/>
      <c r="F24" s="206"/>
      <c r="G24" s="206"/>
      <c r="H24" s="207"/>
      <c r="I24" s="1">
        <v>128</v>
      </c>
      <c r="J24" s="7">
        <v>252390</v>
      </c>
      <c r="K24" s="7">
        <f>252390-34153</f>
        <v>218237</v>
      </c>
      <c r="L24" s="7">
        <v>41001</v>
      </c>
      <c r="M24" s="7">
        <f>41001-674</f>
        <v>40327</v>
      </c>
    </row>
    <row r="25" spans="1:13" x14ac:dyDescent="0.2">
      <c r="A25" s="194" t="s">
        <v>83</v>
      </c>
      <c r="B25" s="195"/>
      <c r="C25" s="195"/>
      <c r="D25" s="195"/>
      <c r="E25" s="195"/>
      <c r="F25" s="195"/>
      <c r="G25" s="195"/>
      <c r="H25" s="196"/>
      <c r="I25" s="1">
        <v>129</v>
      </c>
      <c r="J25" s="117">
        <v>250000</v>
      </c>
      <c r="K25" s="117">
        <v>250000</v>
      </c>
      <c r="L25" s="117">
        <v>100018990</v>
      </c>
      <c r="M25" s="117">
        <v>100018990</v>
      </c>
    </row>
    <row r="26" spans="1:13" x14ac:dyDescent="0.2">
      <c r="A26" s="194" t="s">
        <v>35</v>
      </c>
      <c r="B26" s="195"/>
      <c r="C26" s="195"/>
      <c r="D26" s="195"/>
      <c r="E26" s="195"/>
      <c r="F26" s="195"/>
      <c r="G26" s="195"/>
      <c r="H26" s="196"/>
      <c r="I26" s="1">
        <v>130</v>
      </c>
      <c r="J26" s="7"/>
      <c r="K26" s="7"/>
      <c r="L26" s="7"/>
      <c r="M26" s="7"/>
    </row>
    <row r="27" spans="1:13" x14ac:dyDescent="0.2">
      <c r="A27" s="194" t="s">
        <v>178</v>
      </c>
      <c r="B27" s="195"/>
      <c r="C27" s="195"/>
      <c r="D27" s="195"/>
      <c r="E27" s="195"/>
      <c r="F27" s="195"/>
      <c r="G27" s="195"/>
      <c r="H27" s="196"/>
      <c r="I27" s="1">
        <v>131</v>
      </c>
      <c r="J27" s="115">
        <f>SUM(J28:J32)</f>
        <v>9388032</v>
      </c>
      <c r="K27" s="115">
        <f>SUM(K28:K32)</f>
        <v>6530187</v>
      </c>
      <c r="L27" s="115">
        <f>SUM(L28:L32)</f>
        <v>4363196</v>
      </c>
      <c r="M27" s="115">
        <f>SUM(M28:M32)</f>
        <v>3131452</v>
      </c>
    </row>
    <row r="28" spans="1:13" ht="22.15" customHeight="1" x14ac:dyDescent="0.2">
      <c r="A28" s="194" t="s">
        <v>192</v>
      </c>
      <c r="B28" s="195"/>
      <c r="C28" s="195"/>
      <c r="D28" s="195"/>
      <c r="E28" s="195"/>
      <c r="F28" s="195"/>
      <c r="G28" s="195"/>
      <c r="H28" s="196"/>
      <c r="I28" s="1">
        <v>132</v>
      </c>
      <c r="J28" s="7">
        <v>55461</v>
      </c>
      <c r="K28" s="7">
        <f>55461-47479</f>
        <v>7982</v>
      </c>
      <c r="L28" s="7">
        <v>22164</v>
      </c>
      <c r="M28" s="7">
        <f>22164-20903</f>
        <v>1261</v>
      </c>
    </row>
    <row r="29" spans="1:13" ht="21.6" customHeight="1" x14ac:dyDescent="0.2">
      <c r="A29" s="194" t="s">
        <v>129</v>
      </c>
      <c r="B29" s="195"/>
      <c r="C29" s="195"/>
      <c r="D29" s="195"/>
      <c r="E29" s="195"/>
      <c r="F29" s="195"/>
      <c r="G29" s="195"/>
      <c r="H29" s="196"/>
      <c r="I29" s="1">
        <v>133</v>
      </c>
      <c r="J29" s="7">
        <v>9332571</v>
      </c>
      <c r="K29" s="7">
        <f>9332571-1938302</f>
        <v>7394269</v>
      </c>
      <c r="L29" s="7">
        <v>4341032</v>
      </c>
      <c r="M29" s="7">
        <f>4341032-1210841</f>
        <v>3130191</v>
      </c>
    </row>
    <row r="30" spans="1:13" ht="17.45" customHeight="1" x14ac:dyDescent="0.2">
      <c r="A30" s="194" t="s">
        <v>113</v>
      </c>
      <c r="B30" s="195"/>
      <c r="C30" s="195"/>
      <c r="D30" s="195"/>
      <c r="E30" s="195"/>
      <c r="F30" s="195"/>
      <c r="G30" s="195"/>
      <c r="H30" s="196"/>
      <c r="I30" s="1">
        <v>134</v>
      </c>
      <c r="J30" s="7"/>
      <c r="K30" s="7"/>
      <c r="L30" s="7"/>
      <c r="M30" s="7"/>
    </row>
    <row r="31" spans="1:13" x14ac:dyDescent="0.2">
      <c r="A31" s="194" t="s">
        <v>188</v>
      </c>
      <c r="B31" s="195"/>
      <c r="C31" s="195"/>
      <c r="D31" s="195"/>
      <c r="E31" s="195"/>
      <c r="F31" s="195"/>
      <c r="G31" s="195"/>
      <c r="H31" s="196"/>
      <c r="I31" s="1">
        <v>135</v>
      </c>
      <c r="J31" s="7"/>
      <c r="K31" s="7">
        <v>-872064</v>
      </c>
      <c r="L31" s="7"/>
      <c r="M31" s="7"/>
    </row>
    <row r="32" spans="1:13" x14ac:dyDescent="0.2">
      <c r="A32" s="194" t="s">
        <v>114</v>
      </c>
      <c r="B32" s="195"/>
      <c r="C32" s="195"/>
      <c r="D32" s="195"/>
      <c r="E32" s="195"/>
      <c r="F32" s="195"/>
      <c r="G32" s="195"/>
      <c r="H32" s="196"/>
      <c r="I32" s="1">
        <v>136</v>
      </c>
      <c r="J32" s="7"/>
      <c r="K32" s="7"/>
      <c r="L32" s="7"/>
      <c r="M32" s="7"/>
    </row>
    <row r="33" spans="1:13" x14ac:dyDescent="0.2">
      <c r="A33" s="194" t="s">
        <v>179</v>
      </c>
      <c r="B33" s="195"/>
      <c r="C33" s="195"/>
      <c r="D33" s="195"/>
      <c r="E33" s="195"/>
      <c r="F33" s="195"/>
      <c r="G33" s="195"/>
      <c r="H33" s="196"/>
      <c r="I33" s="1">
        <v>137</v>
      </c>
      <c r="J33" s="115">
        <f>SUM(J34:J37)</f>
        <v>27152769</v>
      </c>
      <c r="K33" s="115">
        <f>SUM(K34:K37)</f>
        <v>12857423</v>
      </c>
      <c r="L33" s="115">
        <f>SUM(L34:L37)</f>
        <v>23208444</v>
      </c>
      <c r="M33" s="115">
        <f>SUM(M34:M37)</f>
        <v>14375228</v>
      </c>
    </row>
    <row r="34" spans="1:13" ht="18.600000000000001" customHeight="1" x14ac:dyDescent="0.2">
      <c r="A34" s="194" t="s">
        <v>46</v>
      </c>
      <c r="B34" s="195"/>
      <c r="C34" s="195"/>
      <c r="D34" s="195"/>
      <c r="E34" s="195"/>
      <c r="F34" s="195"/>
      <c r="G34" s="195"/>
      <c r="H34" s="196"/>
      <c r="I34" s="1">
        <v>138</v>
      </c>
      <c r="J34" s="7">
        <v>130572</v>
      </c>
      <c r="K34" s="7">
        <f>130572-55181</f>
        <v>75391</v>
      </c>
      <c r="L34" s="7">
        <v>114369</v>
      </c>
      <c r="M34" s="7">
        <f>114369-56787</f>
        <v>57582</v>
      </c>
    </row>
    <row r="35" spans="1:13" ht="22.15" customHeight="1" x14ac:dyDescent="0.2">
      <c r="A35" s="194" t="s">
        <v>45</v>
      </c>
      <c r="B35" s="195"/>
      <c r="C35" s="195"/>
      <c r="D35" s="195"/>
      <c r="E35" s="195"/>
      <c r="F35" s="195"/>
      <c r="G35" s="195"/>
      <c r="H35" s="196"/>
      <c r="I35" s="1">
        <v>139</v>
      </c>
      <c r="J35" s="7">
        <v>26342667</v>
      </c>
      <c r="K35" s="7">
        <f>26342667-14240165</f>
        <v>12102502</v>
      </c>
      <c r="L35" s="7">
        <v>23094075</v>
      </c>
      <c r="M35" s="7">
        <f>23094075-8776429</f>
        <v>14317646</v>
      </c>
    </row>
    <row r="36" spans="1:13" ht="16.899999999999999" customHeight="1" x14ac:dyDescent="0.2">
      <c r="A36" s="194" t="s">
        <v>189</v>
      </c>
      <c r="B36" s="195"/>
      <c r="C36" s="195"/>
      <c r="D36" s="195"/>
      <c r="E36" s="195"/>
      <c r="F36" s="195"/>
      <c r="G36" s="195"/>
      <c r="H36" s="196"/>
      <c r="I36" s="1">
        <v>140</v>
      </c>
      <c r="J36" s="7">
        <v>679530</v>
      </c>
      <c r="K36" s="7">
        <v>679530</v>
      </c>
      <c r="L36" s="7"/>
      <c r="M36" s="7"/>
    </row>
    <row r="37" spans="1:13" x14ac:dyDescent="0.2">
      <c r="A37" s="194" t="s">
        <v>47</v>
      </c>
      <c r="B37" s="195"/>
      <c r="C37" s="195"/>
      <c r="D37" s="195"/>
      <c r="E37" s="195"/>
      <c r="F37" s="195"/>
      <c r="G37" s="195"/>
      <c r="H37" s="196"/>
      <c r="I37" s="1">
        <v>141</v>
      </c>
      <c r="J37" s="7"/>
      <c r="K37" s="7"/>
      <c r="L37" s="7"/>
      <c r="M37" s="7"/>
    </row>
    <row r="38" spans="1:13" x14ac:dyDescent="0.2">
      <c r="A38" s="194" t="s">
        <v>160</v>
      </c>
      <c r="B38" s="195"/>
      <c r="C38" s="195"/>
      <c r="D38" s="195"/>
      <c r="E38" s="195"/>
      <c r="F38" s="195"/>
      <c r="G38" s="195"/>
      <c r="H38" s="196"/>
      <c r="I38" s="1">
        <v>142</v>
      </c>
      <c r="J38" s="7"/>
      <c r="K38" s="7"/>
      <c r="L38" s="7"/>
      <c r="M38" s="7"/>
    </row>
    <row r="39" spans="1:13" x14ac:dyDescent="0.2">
      <c r="A39" s="194" t="s">
        <v>161</v>
      </c>
      <c r="B39" s="195"/>
      <c r="C39" s="195"/>
      <c r="D39" s="195"/>
      <c r="E39" s="195"/>
      <c r="F39" s="195"/>
      <c r="G39" s="195"/>
      <c r="H39" s="196"/>
      <c r="I39" s="1">
        <v>143</v>
      </c>
      <c r="J39" s="7"/>
      <c r="K39" s="7"/>
      <c r="L39" s="7"/>
      <c r="M39" s="7"/>
    </row>
    <row r="40" spans="1:13" x14ac:dyDescent="0.2">
      <c r="A40" s="194" t="s">
        <v>190</v>
      </c>
      <c r="B40" s="195"/>
      <c r="C40" s="195"/>
      <c r="D40" s="195"/>
      <c r="E40" s="195"/>
      <c r="F40" s="195"/>
      <c r="G40" s="195"/>
      <c r="H40" s="196"/>
      <c r="I40" s="1">
        <v>144</v>
      </c>
      <c r="J40" s="7"/>
      <c r="K40" s="7"/>
      <c r="L40" s="7"/>
      <c r="M40" s="7"/>
    </row>
    <row r="41" spans="1:13" x14ac:dyDescent="0.2">
      <c r="A41" s="194" t="s">
        <v>191</v>
      </c>
      <c r="B41" s="195"/>
      <c r="C41" s="195"/>
      <c r="D41" s="195"/>
      <c r="E41" s="195"/>
      <c r="F41" s="195"/>
      <c r="G41" s="195"/>
      <c r="H41" s="196"/>
      <c r="I41" s="1">
        <v>145</v>
      </c>
      <c r="J41" s="7"/>
      <c r="K41" s="7"/>
      <c r="L41" s="7"/>
      <c r="M41" s="7"/>
    </row>
    <row r="42" spans="1:13" x14ac:dyDescent="0.2">
      <c r="A42" s="194" t="s">
        <v>180</v>
      </c>
      <c r="B42" s="195"/>
      <c r="C42" s="195"/>
      <c r="D42" s="195"/>
      <c r="E42" s="195"/>
      <c r="F42" s="195"/>
      <c r="G42" s="195"/>
      <c r="H42" s="196"/>
      <c r="I42" s="1">
        <v>146</v>
      </c>
      <c r="J42" s="115">
        <f>J7+J27+J38+J40</f>
        <v>1235368662</v>
      </c>
      <c r="K42" s="115">
        <f>K7+K27+K38+K40</f>
        <v>637795044</v>
      </c>
      <c r="L42" s="115">
        <f>L7+L27+L38+L40</f>
        <v>1115239764</v>
      </c>
      <c r="M42" s="115">
        <f>M7+M27+M38+M40</f>
        <v>519384444</v>
      </c>
    </row>
    <row r="43" spans="1:13" x14ac:dyDescent="0.2">
      <c r="A43" s="194" t="s">
        <v>181</v>
      </c>
      <c r="B43" s="195"/>
      <c r="C43" s="195"/>
      <c r="D43" s="195"/>
      <c r="E43" s="195"/>
      <c r="F43" s="195"/>
      <c r="G43" s="195"/>
      <c r="H43" s="196"/>
      <c r="I43" s="1">
        <v>147</v>
      </c>
      <c r="J43" s="115">
        <f>J10+J33+J39+J41</f>
        <v>1303453971</v>
      </c>
      <c r="K43" s="115">
        <f>K10+K33+K39+K41</f>
        <v>651065059</v>
      </c>
      <c r="L43" s="115">
        <f>L10+L33+L39+L41</f>
        <v>1341040398</v>
      </c>
      <c r="M43" s="115">
        <f>M10+M33+M39+M41</f>
        <v>684562963</v>
      </c>
    </row>
    <row r="44" spans="1:13" x14ac:dyDescent="0.2">
      <c r="A44" s="194" t="s">
        <v>201</v>
      </c>
      <c r="B44" s="195"/>
      <c r="C44" s="195"/>
      <c r="D44" s="195"/>
      <c r="E44" s="195"/>
      <c r="F44" s="195"/>
      <c r="G44" s="195"/>
      <c r="H44" s="196"/>
      <c r="I44" s="1">
        <v>148</v>
      </c>
      <c r="J44" s="115">
        <f>J42-J43</f>
        <v>-68085309</v>
      </c>
      <c r="K44" s="115">
        <f>K42-K43</f>
        <v>-13270015</v>
      </c>
      <c r="L44" s="115">
        <f>L42-L43</f>
        <v>-225800634</v>
      </c>
      <c r="M44" s="115">
        <f>M42-M43</f>
        <v>-165178519</v>
      </c>
    </row>
    <row r="45" spans="1:13" x14ac:dyDescent="0.2">
      <c r="A45" s="214" t="s">
        <v>183</v>
      </c>
      <c r="B45" s="215"/>
      <c r="C45" s="215"/>
      <c r="D45" s="215"/>
      <c r="E45" s="215"/>
      <c r="F45" s="215"/>
      <c r="G45" s="215"/>
      <c r="H45" s="216"/>
      <c r="I45" s="1">
        <v>149</v>
      </c>
      <c r="J45" s="50">
        <f>IF(J42&gt;J43,J42-J43,0)</f>
        <v>0</v>
      </c>
      <c r="K45" s="50">
        <f>IF(K42&gt;K43,K42-K43,0)</f>
        <v>0</v>
      </c>
      <c r="L45" s="50">
        <f>IF(L42&gt;L43,L42-L43,0)</f>
        <v>0</v>
      </c>
      <c r="M45" s="50">
        <f>IF(M42&gt;M43,M42-M43,0)</f>
        <v>0</v>
      </c>
    </row>
    <row r="46" spans="1:13" x14ac:dyDescent="0.2">
      <c r="A46" s="214" t="s">
        <v>184</v>
      </c>
      <c r="B46" s="215"/>
      <c r="C46" s="215"/>
      <c r="D46" s="215"/>
      <c r="E46" s="215"/>
      <c r="F46" s="215"/>
      <c r="G46" s="215"/>
      <c r="H46" s="216"/>
      <c r="I46" s="1">
        <v>150</v>
      </c>
      <c r="J46" s="50">
        <f>IF(J43&gt;J42,J43-J42,0)</f>
        <v>68085309</v>
      </c>
      <c r="K46" s="50">
        <f>IF(K43&gt;K42,K43-K42,0)</f>
        <v>13270015</v>
      </c>
      <c r="L46" s="50">
        <f>IF(L43&gt;L42,L43-L42,0)</f>
        <v>225800634</v>
      </c>
      <c r="M46" s="50">
        <f>IF(M43&gt;M42,M43-M42,0)</f>
        <v>165178519</v>
      </c>
    </row>
    <row r="47" spans="1:13" x14ac:dyDescent="0.2">
      <c r="A47" s="194" t="s">
        <v>182</v>
      </c>
      <c r="B47" s="195"/>
      <c r="C47" s="195"/>
      <c r="D47" s="195"/>
      <c r="E47" s="195"/>
      <c r="F47" s="195"/>
      <c r="G47" s="195"/>
      <c r="H47" s="196"/>
      <c r="I47" s="1">
        <v>151</v>
      </c>
      <c r="J47" s="7"/>
      <c r="K47" s="7"/>
      <c r="L47" s="7"/>
      <c r="M47" s="7"/>
    </row>
    <row r="48" spans="1:13" x14ac:dyDescent="0.2">
      <c r="A48" s="194" t="s">
        <v>202</v>
      </c>
      <c r="B48" s="195"/>
      <c r="C48" s="195"/>
      <c r="D48" s="195"/>
      <c r="E48" s="195"/>
      <c r="F48" s="195"/>
      <c r="G48" s="195"/>
      <c r="H48" s="196"/>
      <c r="I48" s="1">
        <v>152</v>
      </c>
      <c r="J48" s="115">
        <f>J44-J47</f>
        <v>-68085309</v>
      </c>
      <c r="K48" s="115">
        <f>K44-K47</f>
        <v>-13270015</v>
      </c>
      <c r="L48" s="115">
        <f>L44-L47</f>
        <v>-225800634</v>
      </c>
      <c r="M48" s="115">
        <f>M44-M47</f>
        <v>-165178519</v>
      </c>
    </row>
    <row r="49" spans="1:13" x14ac:dyDescent="0.2">
      <c r="A49" s="214" t="s">
        <v>157</v>
      </c>
      <c r="B49" s="215"/>
      <c r="C49" s="215"/>
      <c r="D49" s="215"/>
      <c r="E49" s="215"/>
      <c r="F49" s="215"/>
      <c r="G49" s="215"/>
      <c r="H49" s="216"/>
      <c r="I49" s="1">
        <v>153</v>
      </c>
      <c r="J49" s="50">
        <f>IF(J48&gt;0,J48,0)</f>
        <v>0</v>
      </c>
      <c r="K49" s="50">
        <f>IF(K48&gt;0,K48,0)</f>
        <v>0</v>
      </c>
      <c r="L49" s="50">
        <f>IF(L48&gt;0,L48,0)</f>
        <v>0</v>
      </c>
      <c r="M49" s="50">
        <f>IF(M48&gt;0,M48,0)</f>
        <v>0</v>
      </c>
    </row>
    <row r="50" spans="1:13" x14ac:dyDescent="0.2">
      <c r="A50" s="239" t="s">
        <v>185</v>
      </c>
      <c r="B50" s="240"/>
      <c r="C50" s="240"/>
      <c r="D50" s="240"/>
      <c r="E50" s="240"/>
      <c r="F50" s="240"/>
      <c r="G50" s="240"/>
      <c r="H50" s="241"/>
      <c r="I50" s="4">
        <v>154</v>
      </c>
      <c r="J50" s="57">
        <f>IF(J48&lt;0,-J48,0)</f>
        <v>68085309</v>
      </c>
      <c r="K50" s="57">
        <f>IF(K48&lt;0,-K48,0)</f>
        <v>13270015</v>
      </c>
      <c r="L50" s="57">
        <f>IF(L48&lt;0,-L48,0)</f>
        <v>225800634</v>
      </c>
      <c r="M50" s="57">
        <f>IF(M48&lt;0,-M48,0)</f>
        <v>165178519</v>
      </c>
    </row>
    <row r="51" spans="1:13" ht="12.75" customHeight="1" x14ac:dyDescent="0.2">
      <c r="A51" s="211" t="s">
        <v>276</v>
      </c>
      <c r="B51" s="222"/>
      <c r="C51" s="222"/>
      <c r="D51" s="222"/>
      <c r="E51" s="222"/>
      <c r="F51" s="222"/>
      <c r="G51" s="222"/>
      <c r="H51" s="222"/>
      <c r="I51" s="222"/>
      <c r="J51" s="222"/>
      <c r="K51" s="222"/>
      <c r="L51" s="222"/>
      <c r="M51" s="238"/>
    </row>
    <row r="52" spans="1:13" ht="12.75" customHeight="1" x14ac:dyDescent="0.2">
      <c r="A52" s="191" t="s">
        <v>152</v>
      </c>
      <c r="B52" s="192"/>
      <c r="C52" s="192"/>
      <c r="D52" s="192"/>
      <c r="E52" s="192"/>
      <c r="F52" s="192"/>
      <c r="G52" s="192"/>
      <c r="H52" s="192"/>
      <c r="I52" s="51"/>
      <c r="J52" s="51"/>
      <c r="K52" s="51"/>
      <c r="L52" s="51"/>
      <c r="M52" s="121"/>
    </row>
    <row r="53" spans="1:13" x14ac:dyDescent="0.2">
      <c r="A53" s="235" t="s">
        <v>199</v>
      </c>
      <c r="B53" s="236"/>
      <c r="C53" s="236"/>
      <c r="D53" s="236"/>
      <c r="E53" s="236"/>
      <c r="F53" s="236"/>
      <c r="G53" s="236"/>
      <c r="H53" s="237"/>
      <c r="I53" s="1">
        <v>155</v>
      </c>
      <c r="J53" s="7"/>
      <c r="K53" s="7"/>
      <c r="L53" s="7"/>
      <c r="M53" s="7"/>
    </row>
    <row r="54" spans="1:13" x14ac:dyDescent="0.2">
      <c r="A54" s="235" t="s">
        <v>200</v>
      </c>
      <c r="B54" s="236"/>
      <c r="C54" s="236"/>
      <c r="D54" s="236"/>
      <c r="E54" s="236"/>
      <c r="F54" s="236"/>
      <c r="G54" s="236"/>
      <c r="H54" s="237"/>
      <c r="I54" s="1">
        <v>156</v>
      </c>
      <c r="J54" s="8"/>
      <c r="K54" s="8"/>
      <c r="L54" s="8"/>
      <c r="M54" s="8"/>
    </row>
    <row r="55" spans="1:13" ht="12.75" customHeight="1" x14ac:dyDescent="0.2">
      <c r="A55" s="211" t="s">
        <v>154</v>
      </c>
      <c r="B55" s="222"/>
      <c r="C55" s="222"/>
      <c r="D55" s="222"/>
      <c r="E55" s="222"/>
      <c r="F55" s="222"/>
      <c r="G55" s="222"/>
      <c r="H55" s="222"/>
      <c r="I55" s="222"/>
      <c r="J55" s="222"/>
      <c r="K55" s="222"/>
      <c r="L55" s="222"/>
      <c r="M55" s="238"/>
    </row>
    <row r="56" spans="1:13" x14ac:dyDescent="0.2">
      <c r="A56" s="191" t="s">
        <v>169</v>
      </c>
      <c r="B56" s="192"/>
      <c r="C56" s="192"/>
      <c r="D56" s="192"/>
      <c r="E56" s="192"/>
      <c r="F56" s="192"/>
      <c r="G56" s="192"/>
      <c r="H56" s="193"/>
      <c r="I56" s="9">
        <v>157</v>
      </c>
      <c r="J56" s="118">
        <f>J48</f>
        <v>-68085309</v>
      </c>
      <c r="K56" s="118">
        <f>K48</f>
        <v>-13270015</v>
      </c>
      <c r="L56" s="118">
        <f>L48</f>
        <v>-225800634</v>
      </c>
      <c r="M56" s="118">
        <f>M48</f>
        <v>-165178519</v>
      </c>
    </row>
    <row r="57" spans="1:13" x14ac:dyDescent="0.2">
      <c r="A57" s="194" t="s">
        <v>186</v>
      </c>
      <c r="B57" s="195"/>
      <c r="C57" s="195"/>
      <c r="D57" s="195"/>
      <c r="E57" s="195"/>
      <c r="F57" s="195"/>
      <c r="G57" s="195"/>
      <c r="H57" s="196"/>
      <c r="I57" s="1">
        <v>158</v>
      </c>
      <c r="J57" s="115">
        <f>SUM(J58:J64)</f>
        <v>0</v>
      </c>
      <c r="K57" s="115">
        <f>SUM(K58:K64)</f>
        <v>0</v>
      </c>
      <c r="L57" s="115">
        <f>SUM(L58:L64)</f>
        <v>0</v>
      </c>
      <c r="M57" s="115">
        <f>SUM(M58:M64)</f>
        <v>0</v>
      </c>
    </row>
    <row r="58" spans="1:13" ht="15.6" customHeight="1" x14ac:dyDescent="0.2">
      <c r="A58" s="194" t="s">
        <v>193</v>
      </c>
      <c r="B58" s="195"/>
      <c r="C58" s="195"/>
      <c r="D58" s="195"/>
      <c r="E58" s="195"/>
      <c r="F58" s="195"/>
      <c r="G58" s="195"/>
      <c r="H58" s="196"/>
      <c r="I58" s="1">
        <v>159</v>
      </c>
      <c r="J58" s="7"/>
      <c r="K58" s="7"/>
      <c r="L58" s="7"/>
      <c r="M58" s="7"/>
    </row>
    <row r="59" spans="1:13" ht="20.45" customHeight="1" x14ac:dyDescent="0.2">
      <c r="A59" s="194" t="s">
        <v>194</v>
      </c>
      <c r="B59" s="195"/>
      <c r="C59" s="195"/>
      <c r="D59" s="195"/>
      <c r="E59" s="195"/>
      <c r="F59" s="195"/>
      <c r="G59" s="195"/>
      <c r="H59" s="196"/>
      <c r="I59" s="1">
        <v>160</v>
      </c>
      <c r="J59" s="7"/>
      <c r="K59" s="7"/>
      <c r="L59" s="7"/>
      <c r="M59" s="7"/>
    </row>
    <row r="60" spans="1:13" ht="21" customHeight="1" x14ac:dyDescent="0.2">
      <c r="A60" s="194" t="s">
        <v>30</v>
      </c>
      <c r="B60" s="195"/>
      <c r="C60" s="195"/>
      <c r="D60" s="195"/>
      <c r="E60" s="195"/>
      <c r="F60" s="195"/>
      <c r="G60" s="195"/>
      <c r="H60" s="196"/>
      <c r="I60" s="1">
        <v>161</v>
      </c>
      <c r="J60" s="7"/>
      <c r="K60" s="7"/>
      <c r="L60" s="7"/>
      <c r="M60" s="7"/>
    </row>
    <row r="61" spans="1:13" x14ac:dyDescent="0.2">
      <c r="A61" s="194" t="s">
        <v>195</v>
      </c>
      <c r="B61" s="195"/>
      <c r="C61" s="195"/>
      <c r="D61" s="195"/>
      <c r="E61" s="195"/>
      <c r="F61" s="195"/>
      <c r="G61" s="195"/>
      <c r="H61" s="196"/>
      <c r="I61" s="1">
        <v>162</v>
      </c>
      <c r="J61" s="7"/>
      <c r="K61" s="7"/>
      <c r="L61" s="7"/>
      <c r="M61" s="7"/>
    </row>
    <row r="62" spans="1:13" x14ac:dyDescent="0.2">
      <c r="A62" s="194" t="s">
        <v>196</v>
      </c>
      <c r="B62" s="195"/>
      <c r="C62" s="195"/>
      <c r="D62" s="195"/>
      <c r="E62" s="195"/>
      <c r="F62" s="195"/>
      <c r="G62" s="195"/>
      <c r="H62" s="196"/>
      <c r="I62" s="1">
        <v>163</v>
      </c>
      <c r="J62" s="7"/>
      <c r="K62" s="7"/>
      <c r="L62" s="7"/>
      <c r="M62" s="7"/>
    </row>
    <row r="63" spans="1:13" x14ac:dyDescent="0.2">
      <c r="A63" s="194" t="s">
        <v>197</v>
      </c>
      <c r="B63" s="195"/>
      <c r="C63" s="195"/>
      <c r="D63" s="195"/>
      <c r="E63" s="195"/>
      <c r="F63" s="195"/>
      <c r="G63" s="195"/>
      <c r="H63" s="196"/>
      <c r="I63" s="1">
        <v>164</v>
      </c>
      <c r="J63" s="7"/>
      <c r="K63" s="7"/>
      <c r="L63" s="7"/>
      <c r="M63" s="7"/>
    </row>
    <row r="64" spans="1:13" x14ac:dyDescent="0.2">
      <c r="A64" s="194" t="s">
        <v>198</v>
      </c>
      <c r="B64" s="195"/>
      <c r="C64" s="195"/>
      <c r="D64" s="195"/>
      <c r="E64" s="195"/>
      <c r="F64" s="195"/>
      <c r="G64" s="195"/>
      <c r="H64" s="196"/>
      <c r="I64" s="1">
        <v>165</v>
      </c>
      <c r="J64" s="7"/>
      <c r="K64" s="7"/>
      <c r="L64" s="7"/>
      <c r="M64" s="7"/>
    </row>
    <row r="65" spans="1:13" x14ac:dyDescent="0.2">
      <c r="A65" s="194" t="s">
        <v>187</v>
      </c>
      <c r="B65" s="195"/>
      <c r="C65" s="195"/>
      <c r="D65" s="195"/>
      <c r="E65" s="195"/>
      <c r="F65" s="195"/>
      <c r="G65" s="195"/>
      <c r="H65" s="196"/>
      <c r="I65" s="1">
        <v>166</v>
      </c>
      <c r="J65" s="7"/>
      <c r="K65" s="7"/>
      <c r="L65" s="7"/>
      <c r="M65" s="7"/>
    </row>
    <row r="66" spans="1:13" ht="21.6" customHeight="1" x14ac:dyDescent="0.2">
      <c r="A66" s="194" t="s">
        <v>158</v>
      </c>
      <c r="B66" s="195"/>
      <c r="C66" s="195"/>
      <c r="D66" s="195"/>
      <c r="E66" s="195"/>
      <c r="F66" s="195"/>
      <c r="G66" s="195"/>
      <c r="H66" s="196"/>
      <c r="I66" s="1">
        <v>167</v>
      </c>
      <c r="J66" s="50">
        <f>J57-J65</f>
        <v>0</v>
      </c>
      <c r="K66" s="50">
        <f>K57-K65</f>
        <v>0</v>
      </c>
      <c r="L66" s="50">
        <f>L57-L65</f>
        <v>0</v>
      </c>
      <c r="M66" s="50">
        <f>M57-M65</f>
        <v>0</v>
      </c>
    </row>
    <row r="67" spans="1:13" x14ac:dyDescent="0.2">
      <c r="A67" s="194" t="s">
        <v>159</v>
      </c>
      <c r="B67" s="195"/>
      <c r="C67" s="195"/>
      <c r="D67" s="195"/>
      <c r="E67" s="195"/>
      <c r="F67" s="195"/>
      <c r="G67" s="195"/>
      <c r="H67" s="196"/>
      <c r="I67" s="1">
        <v>168</v>
      </c>
      <c r="J67" s="119">
        <f>J56+J66</f>
        <v>-68085309</v>
      </c>
      <c r="K67" s="119">
        <f>K56+K66</f>
        <v>-13270015</v>
      </c>
      <c r="L67" s="119">
        <f>L56+L66</f>
        <v>-225800634</v>
      </c>
      <c r="M67" s="119">
        <f>M56+M66</f>
        <v>-165178519</v>
      </c>
    </row>
    <row r="68" spans="1:13" ht="12.75" customHeight="1" x14ac:dyDescent="0.2">
      <c r="A68" s="246" t="s">
        <v>277</v>
      </c>
      <c r="B68" s="247"/>
      <c r="C68" s="247"/>
      <c r="D68" s="247"/>
      <c r="E68" s="247"/>
      <c r="F68" s="247"/>
      <c r="G68" s="247"/>
      <c r="H68" s="247"/>
      <c r="I68" s="247"/>
      <c r="J68" s="247"/>
      <c r="K68" s="247"/>
      <c r="L68" s="247"/>
      <c r="M68" s="248"/>
    </row>
    <row r="69" spans="1:13" ht="12.75" customHeight="1" x14ac:dyDescent="0.2">
      <c r="A69" s="249" t="s">
        <v>153</v>
      </c>
      <c r="B69" s="250"/>
      <c r="C69" s="250"/>
      <c r="D69" s="250"/>
      <c r="E69" s="250"/>
      <c r="F69" s="250"/>
      <c r="G69" s="250"/>
      <c r="H69" s="250"/>
      <c r="I69" s="250"/>
      <c r="J69" s="250"/>
      <c r="K69" s="250"/>
      <c r="L69" s="250"/>
      <c r="M69" s="251"/>
    </row>
    <row r="70" spans="1:13" x14ac:dyDescent="0.2">
      <c r="A70" s="235" t="s">
        <v>199</v>
      </c>
      <c r="B70" s="236"/>
      <c r="C70" s="236"/>
      <c r="D70" s="236"/>
      <c r="E70" s="236"/>
      <c r="F70" s="236"/>
      <c r="G70" s="236"/>
      <c r="H70" s="237"/>
      <c r="I70" s="1">
        <v>169</v>
      </c>
      <c r="J70" s="7"/>
      <c r="K70" s="7"/>
      <c r="L70" s="7"/>
      <c r="M70" s="7"/>
    </row>
    <row r="71" spans="1:13" x14ac:dyDescent="0.2">
      <c r="A71" s="243" t="s">
        <v>200</v>
      </c>
      <c r="B71" s="244"/>
      <c r="C71" s="244"/>
      <c r="D71" s="244"/>
      <c r="E71" s="244"/>
      <c r="F71" s="244"/>
      <c r="G71" s="244"/>
      <c r="H71" s="245"/>
      <c r="I71" s="4">
        <v>170</v>
      </c>
      <c r="J71" s="8"/>
      <c r="K71" s="8"/>
      <c r="L71" s="8"/>
      <c r="M71" s="8"/>
    </row>
  </sheetData>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phoneticPr fontId="3" type="noConversion"/>
  <dataValidations count="3">
    <dataValidation type="whole" operator="notEqual" allowBlank="1" showInputMessage="1" showErrorMessage="1" errorTitle="Pogrešan unos" error="Mogu se unijeti samo cjelobrojne vrijednosti." sqref="K66:M67 J70:L71 J53:L54 J56:J67 K56:L56 K57:M57 K58:L65 J47:M47">
      <formula1>999999999999</formula1>
    </dataValidation>
    <dataValidation type="whole" operator="notEqual" allowBlank="1" showInputMessage="1" showErrorMessage="1" errorTitle="Pogrešan unos" error="Mogu se unijeti samo cjelobrojne pozitivne ili negativne vrijednosti." sqref="J11:M11 K31">
      <formula1>999999999999</formula1>
    </dataValidation>
    <dataValidation type="whole" operator="greaterThanOrEqual" allowBlank="1" showInputMessage="1" showErrorMessage="1" errorTitle="Pogrešan unos" error="Mogu se unijeti samo cjelobrojne pozitivne vrijednosti." sqref="J48:M50 J7:M10 J12:J46 L12:M46 K12:K30 K32:K46">
      <formula1>0</formula1>
    </dataValidation>
  </dataValidations>
  <pageMargins left="0.74803149606299213" right="0.23622047244094491" top="0.98425196850393704" bottom="0.98425196850393704" header="0.51181102362204722" footer="0.51181102362204722"/>
  <pageSetup paperSize="9" scale="75"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view="pageBreakPreview" zoomScaleNormal="100" workbookViewId="0">
      <selection activeCell="I25" sqref="I25"/>
    </sheetView>
  </sheetViews>
  <sheetFormatPr defaultColWidth="9.140625" defaultRowHeight="12.75" x14ac:dyDescent="0.2"/>
  <cols>
    <col min="1" max="7" width="9.140625" style="49"/>
    <col min="8" max="8" width="3" style="49" customWidth="1"/>
    <col min="9" max="9" width="9.140625" style="49"/>
    <col min="10" max="10" width="11" style="49" customWidth="1"/>
    <col min="11" max="11" width="11.28515625" style="49" customWidth="1"/>
    <col min="12" max="16384" width="9.140625" style="49"/>
  </cols>
  <sheetData>
    <row r="1" spans="1:11" ht="22.9" customHeight="1" x14ac:dyDescent="0.2">
      <c r="A1" s="253" t="s">
        <v>162</v>
      </c>
      <c r="B1" s="253"/>
      <c r="C1" s="253"/>
      <c r="D1" s="253"/>
      <c r="E1" s="253"/>
      <c r="F1" s="253"/>
      <c r="G1" s="253"/>
      <c r="H1" s="253"/>
      <c r="I1" s="253"/>
      <c r="J1" s="253"/>
      <c r="K1" s="253"/>
    </row>
    <row r="2" spans="1:11" ht="22.15" customHeight="1" x14ac:dyDescent="0.2">
      <c r="A2" s="254" t="s">
        <v>306</v>
      </c>
      <c r="B2" s="254"/>
      <c r="C2" s="254"/>
      <c r="D2" s="254"/>
      <c r="E2" s="254"/>
      <c r="F2" s="254"/>
      <c r="G2" s="254"/>
      <c r="H2" s="254"/>
      <c r="I2" s="254"/>
      <c r="J2" s="254"/>
      <c r="K2" s="254"/>
    </row>
    <row r="3" spans="1:11" ht="15.75" x14ac:dyDescent="0.2">
      <c r="A3" s="252" t="s">
        <v>301</v>
      </c>
      <c r="B3" s="252"/>
      <c r="C3" s="252"/>
      <c r="D3" s="252"/>
      <c r="E3" s="252"/>
      <c r="F3" s="252"/>
      <c r="G3" s="252"/>
      <c r="H3" s="252"/>
      <c r="I3" s="252"/>
      <c r="J3" s="252"/>
      <c r="K3" s="252"/>
    </row>
    <row r="4" spans="1:11" ht="23.25" x14ac:dyDescent="0.2">
      <c r="A4" s="255" t="s">
        <v>39</v>
      </c>
      <c r="B4" s="255"/>
      <c r="C4" s="255"/>
      <c r="D4" s="255"/>
      <c r="E4" s="255"/>
      <c r="F4" s="255"/>
      <c r="G4" s="255"/>
      <c r="H4" s="255"/>
      <c r="I4" s="59" t="s">
        <v>244</v>
      </c>
      <c r="J4" s="60" t="s">
        <v>282</v>
      </c>
      <c r="K4" s="60" t="s">
        <v>283</v>
      </c>
    </row>
    <row r="5" spans="1:11" x14ac:dyDescent="0.2">
      <c r="A5" s="256">
        <v>1</v>
      </c>
      <c r="B5" s="256"/>
      <c r="C5" s="256"/>
      <c r="D5" s="256"/>
      <c r="E5" s="256"/>
      <c r="F5" s="256"/>
      <c r="G5" s="256"/>
      <c r="H5" s="256"/>
      <c r="I5" s="63">
        <v>2</v>
      </c>
      <c r="J5" s="64" t="s">
        <v>247</v>
      </c>
      <c r="K5" s="64" t="s">
        <v>248</v>
      </c>
    </row>
    <row r="6" spans="1:11" x14ac:dyDescent="0.2">
      <c r="A6" s="211" t="s">
        <v>130</v>
      </c>
      <c r="B6" s="222"/>
      <c r="C6" s="222"/>
      <c r="D6" s="222"/>
      <c r="E6" s="222"/>
      <c r="F6" s="222"/>
      <c r="G6" s="222"/>
      <c r="H6" s="222"/>
      <c r="I6" s="257"/>
      <c r="J6" s="257"/>
      <c r="K6" s="258"/>
    </row>
    <row r="7" spans="1:11" x14ac:dyDescent="0.2">
      <c r="A7" s="205" t="s">
        <v>164</v>
      </c>
      <c r="B7" s="206"/>
      <c r="C7" s="206"/>
      <c r="D7" s="206"/>
      <c r="E7" s="206"/>
      <c r="F7" s="206"/>
      <c r="G7" s="206"/>
      <c r="H7" s="206"/>
      <c r="I7" s="1">
        <v>1</v>
      </c>
      <c r="J7" s="7">
        <v>1082130531</v>
      </c>
      <c r="K7" s="7">
        <v>1009141521</v>
      </c>
    </row>
    <row r="8" spans="1:11" x14ac:dyDescent="0.2">
      <c r="A8" s="205" t="s">
        <v>93</v>
      </c>
      <c r="B8" s="206"/>
      <c r="C8" s="206"/>
      <c r="D8" s="206"/>
      <c r="E8" s="206"/>
      <c r="F8" s="206"/>
      <c r="G8" s="206"/>
      <c r="H8" s="206"/>
      <c r="I8" s="1">
        <v>2</v>
      </c>
      <c r="J8" s="7"/>
      <c r="K8" s="7"/>
    </row>
    <row r="9" spans="1:11" x14ac:dyDescent="0.2">
      <c r="A9" s="205" t="s">
        <v>94</v>
      </c>
      <c r="B9" s="206"/>
      <c r="C9" s="206"/>
      <c r="D9" s="206"/>
      <c r="E9" s="206"/>
      <c r="F9" s="206"/>
      <c r="G9" s="206"/>
      <c r="H9" s="206"/>
      <c r="I9" s="1">
        <v>3</v>
      </c>
      <c r="J9" s="7">
        <v>2397414</v>
      </c>
      <c r="K9" s="7">
        <v>1479718</v>
      </c>
    </row>
    <row r="10" spans="1:11" x14ac:dyDescent="0.2">
      <c r="A10" s="205" t="s">
        <v>95</v>
      </c>
      <c r="B10" s="206"/>
      <c r="C10" s="206"/>
      <c r="D10" s="206"/>
      <c r="E10" s="206"/>
      <c r="F10" s="206"/>
      <c r="G10" s="206"/>
      <c r="H10" s="206"/>
      <c r="I10" s="1">
        <v>4</v>
      </c>
      <c r="J10" s="7">
        <v>162106768</v>
      </c>
      <c r="K10" s="7">
        <v>156670670</v>
      </c>
    </row>
    <row r="11" spans="1:11" x14ac:dyDescent="0.2">
      <c r="A11" s="205" t="s">
        <v>96</v>
      </c>
      <c r="B11" s="206"/>
      <c r="C11" s="206"/>
      <c r="D11" s="206"/>
      <c r="E11" s="206"/>
      <c r="F11" s="206"/>
      <c r="G11" s="206"/>
      <c r="H11" s="206"/>
      <c r="I11" s="1">
        <v>5</v>
      </c>
      <c r="J11" s="7">
        <v>2640209</v>
      </c>
      <c r="K11" s="7">
        <v>1399296</v>
      </c>
    </row>
    <row r="12" spans="1:11" x14ac:dyDescent="0.2">
      <c r="A12" s="194" t="s">
        <v>163</v>
      </c>
      <c r="B12" s="195"/>
      <c r="C12" s="195"/>
      <c r="D12" s="195"/>
      <c r="E12" s="195"/>
      <c r="F12" s="195"/>
      <c r="G12" s="195"/>
      <c r="H12" s="195"/>
      <c r="I12" s="1">
        <v>6</v>
      </c>
      <c r="J12" s="115">
        <f>SUM(J7:J11)</f>
        <v>1249274922</v>
      </c>
      <c r="K12" s="115">
        <f>SUM(K7:K11)</f>
        <v>1168691205</v>
      </c>
    </row>
    <row r="13" spans="1:11" x14ac:dyDescent="0.2">
      <c r="A13" s="205" t="s">
        <v>97</v>
      </c>
      <c r="B13" s="206"/>
      <c r="C13" s="206"/>
      <c r="D13" s="206"/>
      <c r="E13" s="206"/>
      <c r="F13" s="206"/>
      <c r="G13" s="206"/>
      <c r="H13" s="206"/>
      <c r="I13" s="1">
        <v>7</v>
      </c>
      <c r="J13" s="7">
        <v>1446589161</v>
      </c>
      <c r="K13" s="7">
        <v>893791148</v>
      </c>
    </row>
    <row r="14" spans="1:11" x14ac:dyDescent="0.2">
      <c r="A14" s="205" t="s">
        <v>98</v>
      </c>
      <c r="B14" s="206"/>
      <c r="C14" s="206"/>
      <c r="D14" s="206"/>
      <c r="E14" s="206"/>
      <c r="F14" s="206"/>
      <c r="G14" s="206"/>
      <c r="H14" s="206"/>
      <c r="I14" s="1">
        <v>8</v>
      </c>
      <c r="J14" s="7">
        <v>125349755</v>
      </c>
      <c r="K14" s="7">
        <v>119904127</v>
      </c>
    </row>
    <row r="15" spans="1:11" x14ac:dyDescent="0.2">
      <c r="A15" s="205" t="s">
        <v>99</v>
      </c>
      <c r="B15" s="206"/>
      <c r="C15" s="206"/>
      <c r="D15" s="206"/>
      <c r="E15" s="206"/>
      <c r="F15" s="206"/>
      <c r="G15" s="206"/>
      <c r="H15" s="206"/>
      <c r="I15" s="1">
        <v>9</v>
      </c>
      <c r="J15" s="7">
        <v>6726260</v>
      </c>
      <c r="K15" s="7">
        <v>7429265</v>
      </c>
    </row>
    <row r="16" spans="1:11" x14ac:dyDescent="0.2">
      <c r="A16" s="205" t="s">
        <v>100</v>
      </c>
      <c r="B16" s="206"/>
      <c r="C16" s="206"/>
      <c r="D16" s="206"/>
      <c r="E16" s="206"/>
      <c r="F16" s="206"/>
      <c r="G16" s="206"/>
      <c r="H16" s="206"/>
      <c r="I16" s="1">
        <v>10</v>
      </c>
      <c r="J16" s="7">
        <v>18577889</v>
      </c>
      <c r="K16" s="7">
        <v>15210604</v>
      </c>
    </row>
    <row r="17" spans="1:11" x14ac:dyDescent="0.2">
      <c r="A17" s="205" t="s">
        <v>101</v>
      </c>
      <c r="B17" s="206"/>
      <c r="C17" s="206"/>
      <c r="D17" s="206"/>
      <c r="E17" s="206"/>
      <c r="F17" s="206"/>
      <c r="G17" s="206"/>
      <c r="H17" s="206"/>
      <c r="I17" s="1">
        <v>11</v>
      </c>
      <c r="J17" s="7">
        <v>73622488</v>
      </c>
      <c r="K17" s="7">
        <v>45605198</v>
      </c>
    </row>
    <row r="18" spans="1:11" x14ac:dyDescent="0.2">
      <c r="A18" s="205" t="s">
        <v>102</v>
      </c>
      <c r="B18" s="206"/>
      <c r="C18" s="206"/>
      <c r="D18" s="206"/>
      <c r="E18" s="206"/>
      <c r="F18" s="206"/>
      <c r="G18" s="206"/>
      <c r="H18" s="206"/>
      <c r="I18" s="1">
        <v>12</v>
      </c>
      <c r="J18" s="7">
        <v>7861481</v>
      </c>
      <c r="K18" s="7">
        <v>21504112</v>
      </c>
    </row>
    <row r="19" spans="1:11" x14ac:dyDescent="0.2">
      <c r="A19" s="194" t="s">
        <v>32</v>
      </c>
      <c r="B19" s="195"/>
      <c r="C19" s="195"/>
      <c r="D19" s="195"/>
      <c r="E19" s="195"/>
      <c r="F19" s="195"/>
      <c r="G19" s="195"/>
      <c r="H19" s="195"/>
      <c r="I19" s="1">
        <v>13</v>
      </c>
      <c r="J19" s="115">
        <f>SUM(J13:J18)</f>
        <v>1678727034</v>
      </c>
      <c r="K19" s="115">
        <f>SUM(K13:K18)</f>
        <v>1103444454</v>
      </c>
    </row>
    <row r="20" spans="1:11" ht="24.6" customHeight="1" x14ac:dyDescent="0.2">
      <c r="A20" s="194" t="s">
        <v>84</v>
      </c>
      <c r="B20" s="259"/>
      <c r="C20" s="259"/>
      <c r="D20" s="259"/>
      <c r="E20" s="259"/>
      <c r="F20" s="259"/>
      <c r="G20" s="259"/>
      <c r="H20" s="260"/>
      <c r="I20" s="1">
        <v>14</v>
      </c>
      <c r="J20" s="115">
        <f>IF(J12&gt;J19,J12-J19,0)</f>
        <v>0</v>
      </c>
      <c r="K20" s="115">
        <f>IF(K12&gt;K19,K12-K19,0)</f>
        <v>65246751</v>
      </c>
    </row>
    <row r="21" spans="1:11" ht="23.45" customHeight="1" x14ac:dyDescent="0.2">
      <c r="A21" s="208" t="s">
        <v>85</v>
      </c>
      <c r="B21" s="261"/>
      <c r="C21" s="261"/>
      <c r="D21" s="261"/>
      <c r="E21" s="261"/>
      <c r="F21" s="261"/>
      <c r="G21" s="261"/>
      <c r="H21" s="262"/>
      <c r="I21" s="1">
        <v>15</v>
      </c>
      <c r="J21" s="115">
        <f>IF(J19&gt;J12,J19-J12,0)</f>
        <v>429452112</v>
      </c>
      <c r="K21" s="115">
        <f>IF(K19&gt;K12,K19-K12,0)</f>
        <v>0</v>
      </c>
    </row>
    <row r="22" spans="1:11" x14ac:dyDescent="0.2">
      <c r="A22" s="211" t="s">
        <v>131</v>
      </c>
      <c r="B22" s="222"/>
      <c r="C22" s="222"/>
      <c r="D22" s="222"/>
      <c r="E22" s="222"/>
      <c r="F22" s="222"/>
      <c r="G22" s="222"/>
      <c r="H22" s="222"/>
      <c r="I22" s="257"/>
      <c r="J22" s="257"/>
      <c r="K22" s="258"/>
    </row>
    <row r="23" spans="1:11" x14ac:dyDescent="0.2">
      <c r="A23" s="205" t="s">
        <v>136</v>
      </c>
      <c r="B23" s="206"/>
      <c r="C23" s="206"/>
      <c r="D23" s="206"/>
      <c r="E23" s="206"/>
      <c r="F23" s="206"/>
      <c r="G23" s="206"/>
      <c r="H23" s="206"/>
      <c r="I23" s="1">
        <v>16</v>
      </c>
      <c r="J23" s="5"/>
      <c r="K23" s="7">
        <v>11042</v>
      </c>
    </row>
    <row r="24" spans="1:11" x14ac:dyDescent="0.2">
      <c r="A24" s="205" t="s">
        <v>137</v>
      </c>
      <c r="B24" s="206"/>
      <c r="C24" s="206"/>
      <c r="D24" s="206"/>
      <c r="E24" s="206"/>
      <c r="F24" s="206"/>
      <c r="G24" s="206"/>
      <c r="H24" s="206"/>
      <c r="I24" s="1">
        <v>17</v>
      </c>
      <c r="J24" s="5"/>
      <c r="K24" s="7"/>
    </row>
    <row r="25" spans="1:11" x14ac:dyDescent="0.2">
      <c r="A25" s="205" t="s">
        <v>284</v>
      </c>
      <c r="B25" s="206"/>
      <c r="C25" s="206"/>
      <c r="D25" s="206"/>
      <c r="E25" s="206"/>
      <c r="F25" s="206"/>
      <c r="G25" s="206"/>
      <c r="H25" s="206"/>
      <c r="I25" s="1">
        <v>18</v>
      </c>
      <c r="J25" s="5"/>
      <c r="K25" s="7"/>
    </row>
    <row r="26" spans="1:11" x14ac:dyDescent="0.2">
      <c r="A26" s="205" t="s">
        <v>285</v>
      </c>
      <c r="B26" s="206"/>
      <c r="C26" s="206"/>
      <c r="D26" s="206"/>
      <c r="E26" s="206"/>
      <c r="F26" s="206"/>
      <c r="G26" s="206"/>
      <c r="H26" s="206"/>
      <c r="I26" s="1">
        <v>19</v>
      </c>
      <c r="J26" s="5">
        <v>1005704</v>
      </c>
      <c r="K26" s="7"/>
    </row>
    <row r="27" spans="1:11" x14ac:dyDescent="0.2">
      <c r="A27" s="205" t="s">
        <v>138</v>
      </c>
      <c r="B27" s="206"/>
      <c r="C27" s="206"/>
      <c r="D27" s="206"/>
      <c r="E27" s="206"/>
      <c r="F27" s="206"/>
      <c r="G27" s="206"/>
      <c r="H27" s="206"/>
      <c r="I27" s="1">
        <v>20</v>
      </c>
      <c r="J27" s="5"/>
      <c r="K27" s="7">
        <v>10039376</v>
      </c>
    </row>
    <row r="28" spans="1:11" x14ac:dyDescent="0.2">
      <c r="A28" s="194" t="s">
        <v>90</v>
      </c>
      <c r="B28" s="195"/>
      <c r="C28" s="195"/>
      <c r="D28" s="195"/>
      <c r="E28" s="195"/>
      <c r="F28" s="195"/>
      <c r="G28" s="195"/>
      <c r="H28" s="195"/>
      <c r="I28" s="1">
        <v>21</v>
      </c>
      <c r="J28" s="120">
        <f>SUM(J23:J27)</f>
        <v>1005704</v>
      </c>
      <c r="K28" s="115">
        <f>SUM(K23:K27)</f>
        <v>10050418</v>
      </c>
    </row>
    <row r="29" spans="1:11" x14ac:dyDescent="0.2">
      <c r="A29" s="205" t="s">
        <v>2</v>
      </c>
      <c r="B29" s="206"/>
      <c r="C29" s="206"/>
      <c r="D29" s="206"/>
      <c r="E29" s="206"/>
      <c r="F29" s="206"/>
      <c r="G29" s="206"/>
      <c r="H29" s="206"/>
      <c r="I29" s="1">
        <v>22</v>
      </c>
      <c r="J29" s="7">
        <v>43515999</v>
      </c>
      <c r="K29" s="7">
        <v>21994018</v>
      </c>
    </row>
    <row r="30" spans="1:11" x14ac:dyDescent="0.2">
      <c r="A30" s="205" t="s">
        <v>3</v>
      </c>
      <c r="B30" s="206"/>
      <c r="C30" s="206"/>
      <c r="D30" s="206"/>
      <c r="E30" s="206"/>
      <c r="F30" s="206"/>
      <c r="G30" s="206"/>
      <c r="H30" s="206"/>
      <c r="I30" s="1">
        <v>23</v>
      </c>
      <c r="J30" s="7"/>
      <c r="K30" s="7"/>
    </row>
    <row r="31" spans="1:11" x14ac:dyDescent="0.2">
      <c r="A31" s="205" t="s">
        <v>4</v>
      </c>
      <c r="B31" s="206"/>
      <c r="C31" s="206"/>
      <c r="D31" s="206"/>
      <c r="E31" s="206"/>
      <c r="F31" s="206"/>
      <c r="G31" s="206"/>
      <c r="H31" s="206"/>
      <c r="I31" s="1">
        <v>24</v>
      </c>
      <c r="J31" s="7"/>
      <c r="K31" s="7"/>
    </row>
    <row r="32" spans="1:11" x14ac:dyDescent="0.2">
      <c r="A32" s="194" t="s">
        <v>33</v>
      </c>
      <c r="B32" s="195"/>
      <c r="C32" s="195"/>
      <c r="D32" s="195"/>
      <c r="E32" s="195"/>
      <c r="F32" s="195"/>
      <c r="G32" s="195"/>
      <c r="H32" s="195"/>
      <c r="I32" s="1">
        <v>25</v>
      </c>
      <c r="J32" s="120">
        <f>SUM(J29:J31)</f>
        <v>43515999</v>
      </c>
      <c r="K32" s="115">
        <f>SUM(K29:K31)</f>
        <v>21994018</v>
      </c>
    </row>
    <row r="33" spans="1:11" ht="25.9" customHeight="1" x14ac:dyDescent="0.2">
      <c r="A33" s="194" t="s">
        <v>86</v>
      </c>
      <c r="B33" s="195"/>
      <c r="C33" s="195"/>
      <c r="D33" s="195"/>
      <c r="E33" s="195"/>
      <c r="F33" s="195"/>
      <c r="G33" s="195"/>
      <c r="H33" s="195"/>
      <c r="I33" s="1">
        <v>26</v>
      </c>
      <c r="J33" s="120">
        <f>IF(J28&gt;J32,J28-J32,0)</f>
        <v>0</v>
      </c>
      <c r="K33" s="115">
        <f>IF(K28&gt;K32,K28-K32,0)</f>
        <v>0</v>
      </c>
    </row>
    <row r="34" spans="1:11" ht="22.9" customHeight="1" x14ac:dyDescent="0.2">
      <c r="A34" s="194" t="s">
        <v>87</v>
      </c>
      <c r="B34" s="195"/>
      <c r="C34" s="195"/>
      <c r="D34" s="195"/>
      <c r="E34" s="195"/>
      <c r="F34" s="195"/>
      <c r="G34" s="195"/>
      <c r="H34" s="195"/>
      <c r="I34" s="1">
        <v>27</v>
      </c>
      <c r="J34" s="120">
        <f>IF(J32&gt;J28,J32-J28,0)</f>
        <v>42510295</v>
      </c>
      <c r="K34" s="115">
        <f>IF(K32&gt;K28,K32-K28,0)</f>
        <v>11943600</v>
      </c>
    </row>
    <row r="35" spans="1:11" x14ac:dyDescent="0.2">
      <c r="A35" s="211" t="s">
        <v>132</v>
      </c>
      <c r="B35" s="222"/>
      <c r="C35" s="222"/>
      <c r="D35" s="222"/>
      <c r="E35" s="222"/>
      <c r="F35" s="222"/>
      <c r="G35" s="222"/>
      <c r="H35" s="222"/>
      <c r="I35" s="257">
        <v>0</v>
      </c>
      <c r="J35" s="257"/>
      <c r="K35" s="258"/>
    </row>
    <row r="36" spans="1:11" x14ac:dyDescent="0.2">
      <c r="A36" s="205" t="s">
        <v>144</v>
      </c>
      <c r="B36" s="206"/>
      <c r="C36" s="206"/>
      <c r="D36" s="206"/>
      <c r="E36" s="206"/>
      <c r="F36" s="206"/>
      <c r="G36" s="206"/>
      <c r="H36" s="206"/>
      <c r="I36" s="1">
        <v>28</v>
      </c>
      <c r="J36" s="7"/>
      <c r="K36" s="7"/>
    </row>
    <row r="37" spans="1:11" x14ac:dyDescent="0.2">
      <c r="A37" s="205" t="s">
        <v>23</v>
      </c>
      <c r="B37" s="206"/>
      <c r="C37" s="206"/>
      <c r="D37" s="206"/>
      <c r="E37" s="206"/>
      <c r="F37" s="206"/>
      <c r="G37" s="206"/>
      <c r="H37" s="206"/>
      <c r="I37" s="1">
        <v>29</v>
      </c>
      <c r="J37" s="7">
        <v>1034300000</v>
      </c>
      <c r="K37" s="7">
        <v>589510000</v>
      </c>
    </row>
    <row r="38" spans="1:11" x14ac:dyDescent="0.2">
      <c r="A38" s="205" t="s">
        <v>24</v>
      </c>
      <c r="B38" s="206"/>
      <c r="C38" s="206"/>
      <c r="D38" s="206"/>
      <c r="E38" s="206"/>
      <c r="F38" s="206"/>
      <c r="G38" s="206"/>
      <c r="H38" s="206"/>
      <c r="I38" s="1">
        <v>30</v>
      </c>
      <c r="J38" s="7">
        <v>485182668</v>
      </c>
      <c r="K38" s="7">
        <v>204449986</v>
      </c>
    </row>
    <row r="39" spans="1:11" x14ac:dyDescent="0.2">
      <c r="A39" s="194" t="s">
        <v>34</v>
      </c>
      <c r="B39" s="195"/>
      <c r="C39" s="195"/>
      <c r="D39" s="195"/>
      <c r="E39" s="195"/>
      <c r="F39" s="195"/>
      <c r="G39" s="195"/>
      <c r="H39" s="195"/>
      <c r="I39" s="1">
        <v>31</v>
      </c>
      <c r="J39" s="115">
        <f>SUM(J36:J38)</f>
        <v>1519482668</v>
      </c>
      <c r="K39" s="115">
        <f>SUM(K36:K38)</f>
        <v>793959986</v>
      </c>
    </row>
    <row r="40" spans="1:11" x14ac:dyDescent="0.2">
      <c r="A40" s="205" t="s">
        <v>25</v>
      </c>
      <c r="B40" s="206"/>
      <c r="C40" s="206"/>
      <c r="D40" s="206"/>
      <c r="E40" s="206"/>
      <c r="F40" s="206"/>
      <c r="G40" s="206"/>
      <c r="H40" s="206"/>
      <c r="I40" s="1">
        <v>32</v>
      </c>
      <c r="J40" s="7">
        <v>969022222</v>
      </c>
      <c r="K40" s="7">
        <v>676911776</v>
      </c>
    </row>
    <row r="41" spans="1:11" x14ac:dyDescent="0.2">
      <c r="A41" s="205" t="s">
        <v>26</v>
      </c>
      <c r="B41" s="206"/>
      <c r="C41" s="206"/>
      <c r="D41" s="206"/>
      <c r="E41" s="206"/>
      <c r="F41" s="206"/>
      <c r="G41" s="206"/>
      <c r="H41" s="206"/>
      <c r="I41" s="1">
        <v>33</v>
      </c>
      <c r="J41" s="7"/>
      <c r="K41" s="7"/>
    </row>
    <row r="42" spans="1:11" x14ac:dyDescent="0.2">
      <c r="A42" s="205" t="s">
        <v>27</v>
      </c>
      <c r="B42" s="206"/>
      <c r="C42" s="206"/>
      <c r="D42" s="206"/>
      <c r="E42" s="206"/>
      <c r="F42" s="206"/>
      <c r="G42" s="206"/>
      <c r="H42" s="206"/>
      <c r="I42" s="1">
        <v>34</v>
      </c>
      <c r="J42" s="7"/>
      <c r="K42" s="7"/>
    </row>
    <row r="43" spans="1:11" x14ac:dyDescent="0.2">
      <c r="A43" s="205" t="s">
        <v>28</v>
      </c>
      <c r="B43" s="206"/>
      <c r="C43" s="206"/>
      <c r="D43" s="206"/>
      <c r="E43" s="206"/>
      <c r="F43" s="206"/>
      <c r="G43" s="206"/>
      <c r="H43" s="206"/>
      <c r="I43" s="1">
        <v>35</v>
      </c>
      <c r="J43" s="7"/>
      <c r="K43" s="7"/>
    </row>
    <row r="44" spans="1:11" x14ac:dyDescent="0.2">
      <c r="A44" s="205" t="s">
        <v>29</v>
      </c>
      <c r="B44" s="206"/>
      <c r="C44" s="206"/>
      <c r="D44" s="206"/>
      <c r="E44" s="206"/>
      <c r="F44" s="206"/>
      <c r="G44" s="206"/>
      <c r="H44" s="206"/>
      <c r="I44" s="1">
        <v>36</v>
      </c>
      <c r="J44" s="7">
        <v>109081401</v>
      </c>
      <c r="K44" s="7">
        <v>78982884</v>
      </c>
    </row>
    <row r="45" spans="1:11" x14ac:dyDescent="0.2">
      <c r="A45" s="194" t="s">
        <v>122</v>
      </c>
      <c r="B45" s="195"/>
      <c r="C45" s="195"/>
      <c r="D45" s="195"/>
      <c r="E45" s="195"/>
      <c r="F45" s="195"/>
      <c r="G45" s="195"/>
      <c r="H45" s="195"/>
      <c r="I45" s="1">
        <v>37</v>
      </c>
      <c r="J45" s="115">
        <f>SUM(J40:J44)</f>
        <v>1078103623</v>
      </c>
      <c r="K45" s="115">
        <f>SUM(K40:K44)</f>
        <v>755894660</v>
      </c>
    </row>
    <row r="46" spans="1:11" ht="21.6" customHeight="1" x14ac:dyDescent="0.2">
      <c r="A46" s="194" t="s">
        <v>134</v>
      </c>
      <c r="B46" s="195"/>
      <c r="C46" s="195"/>
      <c r="D46" s="195"/>
      <c r="E46" s="195"/>
      <c r="F46" s="195"/>
      <c r="G46" s="195"/>
      <c r="H46" s="195"/>
      <c r="I46" s="1">
        <v>38</v>
      </c>
      <c r="J46" s="115">
        <f>IF(J39&gt;J45,J39-J45,0)</f>
        <v>441379045</v>
      </c>
      <c r="K46" s="115">
        <f>IF(K39&gt;K45,K39-K45,0)</f>
        <v>38065326</v>
      </c>
    </row>
    <row r="47" spans="1:11" ht="21" customHeight="1" x14ac:dyDescent="0.2">
      <c r="A47" s="194" t="s">
        <v>135</v>
      </c>
      <c r="B47" s="195"/>
      <c r="C47" s="195"/>
      <c r="D47" s="195"/>
      <c r="E47" s="195"/>
      <c r="F47" s="195"/>
      <c r="G47" s="195"/>
      <c r="H47" s="195"/>
      <c r="I47" s="1">
        <v>39</v>
      </c>
      <c r="J47" s="115">
        <f>IF(J45&gt;J39,J45-J39,0)</f>
        <v>0</v>
      </c>
      <c r="K47" s="115">
        <f>IF(K45&gt;K39,K45-K39,0)</f>
        <v>0</v>
      </c>
    </row>
    <row r="48" spans="1:11" x14ac:dyDescent="0.2">
      <c r="A48" s="194" t="s">
        <v>123</v>
      </c>
      <c r="B48" s="195"/>
      <c r="C48" s="195"/>
      <c r="D48" s="195"/>
      <c r="E48" s="195"/>
      <c r="F48" s="195"/>
      <c r="G48" s="195"/>
      <c r="H48" s="195"/>
      <c r="I48" s="1">
        <v>40</v>
      </c>
      <c r="J48" s="115">
        <f>IF(J20-J21+J33-J34+J46-J47&gt;0,J20-J21+J33-J34+J46-J47,0)</f>
        <v>0</v>
      </c>
      <c r="K48" s="115">
        <f>IF(K20-K21+K33-K34+K46-K47&gt;0,K20-K21+K33-K34+K46-K47,0)</f>
        <v>91368477</v>
      </c>
    </row>
    <row r="49" spans="1:11" x14ac:dyDescent="0.2">
      <c r="A49" s="194" t="s">
        <v>12</v>
      </c>
      <c r="B49" s="195"/>
      <c r="C49" s="195"/>
      <c r="D49" s="195"/>
      <c r="E49" s="195"/>
      <c r="F49" s="195"/>
      <c r="G49" s="195"/>
      <c r="H49" s="195"/>
      <c r="I49" s="1">
        <v>41</v>
      </c>
      <c r="J49" s="115">
        <f>IF(J21-J20+J34-J33+J47-J46&gt;0,J21-J20+J34-J33+J47-J46,0)</f>
        <v>30583362</v>
      </c>
      <c r="K49" s="115">
        <f>IF(K21-K20+K34-K33+K47-K46&gt;0,K21-K20+K34-K33+K47-K46,0)</f>
        <v>0</v>
      </c>
    </row>
    <row r="50" spans="1:11" x14ac:dyDescent="0.2">
      <c r="A50" s="194" t="s">
        <v>133</v>
      </c>
      <c r="B50" s="195"/>
      <c r="C50" s="195"/>
      <c r="D50" s="195"/>
      <c r="E50" s="195"/>
      <c r="F50" s="195"/>
      <c r="G50" s="195"/>
      <c r="H50" s="195"/>
      <c r="I50" s="1">
        <v>42</v>
      </c>
      <c r="J50" s="7">
        <v>38170591</v>
      </c>
      <c r="K50" s="7">
        <v>14802277</v>
      </c>
    </row>
    <row r="51" spans="1:11" x14ac:dyDescent="0.2">
      <c r="A51" s="194" t="s">
        <v>145</v>
      </c>
      <c r="B51" s="195"/>
      <c r="C51" s="195"/>
      <c r="D51" s="195"/>
      <c r="E51" s="195"/>
      <c r="F51" s="195"/>
      <c r="G51" s="195"/>
      <c r="H51" s="195"/>
      <c r="I51" s="1">
        <v>43</v>
      </c>
      <c r="J51" s="7"/>
      <c r="K51" s="7">
        <v>91368477</v>
      </c>
    </row>
    <row r="52" spans="1:11" x14ac:dyDescent="0.2">
      <c r="A52" s="194" t="s">
        <v>146</v>
      </c>
      <c r="B52" s="195"/>
      <c r="C52" s="195"/>
      <c r="D52" s="195"/>
      <c r="E52" s="195"/>
      <c r="F52" s="195"/>
      <c r="G52" s="195"/>
      <c r="H52" s="195"/>
      <c r="I52" s="1">
        <v>44</v>
      </c>
      <c r="J52" s="7">
        <v>30583362</v>
      </c>
      <c r="K52" s="7"/>
    </row>
    <row r="53" spans="1:11" x14ac:dyDescent="0.2">
      <c r="A53" s="208" t="s">
        <v>147</v>
      </c>
      <c r="B53" s="209"/>
      <c r="C53" s="209"/>
      <c r="D53" s="209"/>
      <c r="E53" s="209"/>
      <c r="F53" s="209"/>
      <c r="G53" s="209"/>
      <c r="H53" s="209"/>
      <c r="I53" s="4">
        <v>45</v>
      </c>
      <c r="J53" s="57">
        <f>J50+J51-J52</f>
        <v>7587229</v>
      </c>
      <c r="K53" s="57">
        <f>K50+K51-K52</f>
        <v>106170754</v>
      </c>
    </row>
    <row r="54" spans="1:11" x14ac:dyDescent="0.2">
      <c r="A54" s="61"/>
      <c r="B54" s="62"/>
      <c r="C54" s="62"/>
      <c r="D54" s="62"/>
      <c r="E54" s="62"/>
      <c r="F54" s="62"/>
      <c r="G54" s="62"/>
      <c r="H54" s="62"/>
      <c r="I54" s="62"/>
      <c r="J54" s="62"/>
      <c r="K54" s="62"/>
    </row>
  </sheetData>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phoneticPr fontId="3" type="noConversion"/>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13:K18 J40:K44 J23:K27 J7:K11 J29:K31 J36:K38 J50:K52">
      <formula1>9999999998</formula1>
    </dataValidation>
    <dataValidation type="whole" operator="greaterThanOrEqual" allowBlank="1" showInputMessage="1" showErrorMessage="1" errorTitle="Pogrešan unos" error="Mogu se unijeti samo cjelobrojne pozitivne vrijednosti." sqref="J12:K12 J28:K28 J32:K35 J45:K49 J19:K22 J39:K3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6"/>
  <sheetViews>
    <sheetView view="pageBreakPreview" zoomScaleNormal="100" workbookViewId="0">
      <selection activeCell="I25" sqref="I25"/>
    </sheetView>
  </sheetViews>
  <sheetFormatPr defaultColWidth="9.140625" defaultRowHeight="12.75" x14ac:dyDescent="0.2"/>
  <cols>
    <col min="1" max="1" width="9.140625" style="66" customWidth="1"/>
    <col min="2" max="2" width="7.140625" style="66" customWidth="1"/>
    <col min="3" max="3" width="7.5703125" style="66" customWidth="1"/>
    <col min="4" max="4" width="6.5703125" style="66" customWidth="1"/>
    <col min="5" max="5" width="10.140625" style="66" bestFit="1" customWidth="1"/>
    <col min="6" max="6" width="6.85546875" style="66" customWidth="1"/>
    <col min="7" max="7" width="5.28515625" style="66" customWidth="1"/>
    <col min="8" max="8" width="8" style="66" customWidth="1"/>
    <col min="9" max="9" width="7.28515625" style="66" customWidth="1"/>
    <col min="10" max="10" width="9.85546875" style="66" customWidth="1"/>
    <col min="11" max="11" width="10.28515625" style="66" customWidth="1"/>
    <col min="12" max="16384" width="9.140625" style="66"/>
  </cols>
  <sheetData>
    <row r="1" spans="1:12" ht="34.9" customHeight="1" x14ac:dyDescent="0.2">
      <c r="A1" s="269" t="s">
        <v>246</v>
      </c>
      <c r="B1" s="270"/>
      <c r="C1" s="270"/>
      <c r="D1" s="270"/>
      <c r="E1" s="270"/>
      <c r="F1" s="270"/>
      <c r="G1" s="270"/>
      <c r="H1" s="270"/>
      <c r="I1" s="270"/>
      <c r="J1" s="270"/>
      <c r="K1" s="270"/>
      <c r="L1" s="65"/>
    </row>
    <row r="2" spans="1:12" ht="18.600000000000001" customHeight="1" x14ac:dyDescent="0.2">
      <c r="A2" s="281" t="s">
        <v>307</v>
      </c>
      <c r="B2" s="282"/>
      <c r="C2" s="282"/>
      <c r="D2" s="282"/>
      <c r="E2" s="282"/>
      <c r="F2" s="282"/>
      <c r="G2" s="282"/>
      <c r="H2" s="282"/>
      <c r="I2" s="282"/>
      <c r="J2" s="282"/>
      <c r="K2" s="282"/>
      <c r="L2" s="67"/>
    </row>
    <row r="3" spans="1:12" ht="25.9" customHeight="1" x14ac:dyDescent="0.2">
      <c r="A3" s="283" t="s">
        <v>301</v>
      </c>
      <c r="B3" s="284"/>
      <c r="C3" s="284"/>
      <c r="D3" s="284"/>
      <c r="E3" s="284"/>
      <c r="F3" s="284"/>
      <c r="G3" s="284"/>
      <c r="H3" s="284"/>
      <c r="I3" s="284"/>
      <c r="J3" s="284"/>
      <c r="K3" s="285"/>
      <c r="L3" s="67"/>
    </row>
    <row r="4" spans="1:12" ht="23.25" x14ac:dyDescent="0.2">
      <c r="A4" s="279" t="s">
        <v>39</v>
      </c>
      <c r="B4" s="279"/>
      <c r="C4" s="279"/>
      <c r="D4" s="279"/>
      <c r="E4" s="279"/>
      <c r="F4" s="279"/>
      <c r="G4" s="279"/>
      <c r="H4" s="279"/>
      <c r="I4" s="69" t="s">
        <v>269</v>
      </c>
      <c r="J4" s="70" t="s">
        <v>124</v>
      </c>
      <c r="K4" s="70" t="s">
        <v>125</v>
      </c>
    </row>
    <row r="5" spans="1:12" x14ac:dyDescent="0.2">
      <c r="A5" s="280">
        <v>1</v>
      </c>
      <c r="B5" s="280"/>
      <c r="C5" s="280"/>
      <c r="D5" s="280"/>
      <c r="E5" s="280"/>
      <c r="F5" s="280"/>
      <c r="G5" s="280"/>
      <c r="H5" s="280"/>
      <c r="I5" s="72">
        <v>2</v>
      </c>
      <c r="J5" s="71" t="s">
        <v>247</v>
      </c>
      <c r="K5" s="71" t="s">
        <v>248</v>
      </c>
    </row>
    <row r="6" spans="1:12" x14ac:dyDescent="0.2">
      <c r="A6" s="271" t="s">
        <v>249</v>
      </c>
      <c r="B6" s="272"/>
      <c r="C6" s="272"/>
      <c r="D6" s="272"/>
      <c r="E6" s="272"/>
      <c r="F6" s="272"/>
      <c r="G6" s="272"/>
      <c r="H6" s="272"/>
      <c r="I6" s="41">
        <v>1</v>
      </c>
      <c r="J6" s="42">
        <v>754195990</v>
      </c>
      <c r="K6" s="42">
        <v>133093410</v>
      </c>
    </row>
    <row r="7" spans="1:12" x14ac:dyDescent="0.2">
      <c r="A7" s="271" t="s">
        <v>250</v>
      </c>
      <c r="B7" s="272"/>
      <c r="C7" s="272"/>
      <c r="D7" s="272"/>
      <c r="E7" s="272"/>
      <c r="F7" s="272"/>
      <c r="G7" s="272"/>
      <c r="H7" s="272"/>
      <c r="I7" s="41">
        <v>2</v>
      </c>
      <c r="J7" s="43"/>
      <c r="K7" s="43">
        <v>301687004</v>
      </c>
    </row>
    <row r="8" spans="1:12" x14ac:dyDescent="0.2">
      <c r="A8" s="271" t="s">
        <v>251</v>
      </c>
      <c r="B8" s="272"/>
      <c r="C8" s="272"/>
      <c r="D8" s="272"/>
      <c r="E8" s="272"/>
      <c r="F8" s="272"/>
      <c r="G8" s="272"/>
      <c r="H8" s="272"/>
      <c r="I8" s="41">
        <v>3</v>
      </c>
      <c r="J8" s="43">
        <v>7967248</v>
      </c>
      <c r="K8" s="43"/>
    </row>
    <row r="9" spans="1:12" x14ac:dyDescent="0.2">
      <c r="A9" s="271" t="s">
        <v>252</v>
      </c>
      <c r="B9" s="272"/>
      <c r="C9" s="272"/>
      <c r="D9" s="272"/>
      <c r="E9" s="272"/>
      <c r="F9" s="272"/>
      <c r="G9" s="272"/>
      <c r="H9" s="272"/>
      <c r="I9" s="41">
        <v>4</v>
      </c>
      <c r="J9" s="43"/>
      <c r="K9" s="43"/>
    </row>
    <row r="10" spans="1:12" x14ac:dyDescent="0.2">
      <c r="A10" s="271" t="s">
        <v>253</v>
      </c>
      <c r="B10" s="272"/>
      <c r="C10" s="272"/>
      <c r="D10" s="272"/>
      <c r="E10" s="272"/>
      <c r="F10" s="272"/>
      <c r="G10" s="272"/>
      <c r="H10" s="272"/>
      <c r="I10" s="41">
        <v>5</v>
      </c>
      <c r="J10" s="43">
        <v>-327382823</v>
      </c>
      <c r="K10" s="43">
        <v>-225800634</v>
      </c>
    </row>
    <row r="11" spans="1:12" x14ac:dyDescent="0.2">
      <c r="A11" s="271" t="s">
        <v>254</v>
      </c>
      <c r="B11" s="272"/>
      <c r="C11" s="272"/>
      <c r="D11" s="272"/>
      <c r="E11" s="272"/>
      <c r="F11" s="272"/>
      <c r="G11" s="272"/>
      <c r="H11" s="272"/>
      <c r="I11" s="41">
        <v>6</v>
      </c>
      <c r="J11" s="43"/>
      <c r="K11" s="43"/>
    </row>
    <row r="12" spans="1:12" x14ac:dyDescent="0.2">
      <c r="A12" s="271" t="s">
        <v>255</v>
      </c>
      <c r="B12" s="272"/>
      <c r="C12" s="272"/>
      <c r="D12" s="272"/>
      <c r="E12" s="272"/>
      <c r="F12" s="272"/>
      <c r="G12" s="272"/>
      <c r="H12" s="272"/>
      <c r="I12" s="41">
        <v>7</v>
      </c>
      <c r="J12" s="43"/>
      <c r="K12" s="43"/>
    </row>
    <row r="13" spans="1:12" x14ac:dyDescent="0.2">
      <c r="A13" s="271" t="s">
        <v>256</v>
      </c>
      <c r="B13" s="272"/>
      <c r="C13" s="272"/>
      <c r="D13" s="272"/>
      <c r="E13" s="272"/>
      <c r="F13" s="272"/>
      <c r="G13" s="272"/>
      <c r="H13" s="272"/>
      <c r="I13" s="41">
        <v>8</v>
      </c>
      <c r="J13" s="43"/>
      <c r="K13" s="43"/>
    </row>
    <row r="14" spans="1:12" x14ac:dyDescent="0.2">
      <c r="A14" s="271" t="s">
        <v>257</v>
      </c>
      <c r="B14" s="272"/>
      <c r="C14" s="272"/>
      <c r="D14" s="272"/>
      <c r="E14" s="272"/>
      <c r="F14" s="272"/>
      <c r="G14" s="272"/>
      <c r="H14" s="272"/>
      <c r="I14" s="41">
        <v>9</v>
      </c>
      <c r="J14" s="43"/>
      <c r="K14" s="43"/>
    </row>
    <row r="15" spans="1:12" x14ac:dyDescent="0.2">
      <c r="A15" s="273" t="s">
        <v>258</v>
      </c>
      <c r="B15" s="274"/>
      <c r="C15" s="274"/>
      <c r="D15" s="274"/>
      <c r="E15" s="274"/>
      <c r="F15" s="274"/>
      <c r="G15" s="274"/>
      <c r="H15" s="274"/>
      <c r="I15" s="41">
        <v>10</v>
      </c>
      <c r="J15" s="115">
        <f>SUM(J6:J14)</f>
        <v>434780415</v>
      </c>
      <c r="K15" s="115">
        <f>SUM(K6:K14)</f>
        <v>208979780</v>
      </c>
    </row>
    <row r="16" spans="1:12" x14ac:dyDescent="0.2">
      <c r="A16" s="271" t="s">
        <v>259</v>
      </c>
      <c r="B16" s="272"/>
      <c r="C16" s="272"/>
      <c r="D16" s="272"/>
      <c r="E16" s="272"/>
      <c r="F16" s="272"/>
      <c r="G16" s="272"/>
      <c r="H16" s="272"/>
      <c r="I16" s="41">
        <v>11</v>
      </c>
      <c r="J16" s="43"/>
      <c r="K16" s="43"/>
    </row>
    <row r="17" spans="1:11" x14ac:dyDescent="0.2">
      <c r="A17" s="271" t="s">
        <v>260</v>
      </c>
      <c r="B17" s="272"/>
      <c r="C17" s="272"/>
      <c r="D17" s="272"/>
      <c r="E17" s="272"/>
      <c r="F17" s="272"/>
      <c r="G17" s="272"/>
      <c r="H17" s="272"/>
      <c r="I17" s="41">
        <v>12</v>
      </c>
      <c r="J17" s="43"/>
      <c r="K17" s="43"/>
    </row>
    <row r="18" spans="1:11" x14ac:dyDescent="0.2">
      <c r="A18" s="271" t="s">
        <v>261</v>
      </c>
      <c r="B18" s="272"/>
      <c r="C18" s="272"/>
      <c r="D18" s="272"/>
      <c r="E18" s="272"/>
      <c r="F18" s="272"/>
      <c r="G18" s="272"/>
      <c r="H18" s="272"/>
      <c r="I18" s="41">
        <v>13</v>
      </c>
      <c r="J18" s="43"/>
      <c r="K18" s="43"/>
    </row>
    <row r="19" spans="1:11" x14ac:dyDescent="0.2">
      <c r="A19" s="271" t="s">
        <v>262</v>
      </c>
      <c r="B19" s="272"/>
      <c r="C19" s="272"/>
      <c r="D19" s="272"/>
      <c r="E19" s="272"/>
      <c r="F19" s="272"/>
      <c r="G19" s="272"/>
      <c r="H19" s="272"/>
      <c r="I19" s="41">
        <v>14</v>
      </c>
      <c r="J19" s="43"/>
      <c r="K19" s="43"/>
    </row>
    <row r="20" spans="1:11" x14ac:dyDescent="0.2">
      <c r="A20" s="271" t="s">
        <v>263</v>
      </c>
      <c r="B20" s="272"/>
      <c r="C20" s="272"/>
      <c r="D20" s="272"/>
      <c r="E20" s="272"/>
      <c r="F20" s="272"/>
      <c r="G20" s="272"/>
      <c r="H20" s="272"/>
      <c r="I20" s="41">
        <v>15</v>
      </c>
      <c r="J20" s="43"/>
      <c r="K20" s="43"/>
    </row>
    <row r="21" spans="1:11" x14ac:dyDescent="0.2">
      <c r="A21" s="271" t="s">
        <v>264</v>
      </c>
      <c r="B21" s="272"/>
      <c r="C21" s="272"/>
      <c r="D21" s="272"/>
      <c r="E21" s="272"/>
      <c r="F21" s="272"/>
      <c r="G21" s="272"/>
      <c r="H21" s="272"/>
      <c r="I21" s="41">
        <v>16</v>
      </c>
      <c r="J21" s="43"/>
      <c r="K21" s="43"/>
    </row>
    <row r="22" spans="1:11" x14ac:dyDescent="0.2">
      <c r="A22" s="273" t="s">
        <v>265</v>
      </c>
      <c r="B22" s="274"/>
      <c r="C22" s="274"/>
      <c r="D22" s="274"/>
      <c r="E22" s="274"/>
      <c r="F22" s="274"/>
      <c r="G22" s="274"/>
      <c r="H22" s="274"/>
      <c r="I22" s="41">
        <v>17</v>
      </c>
      <c r="J22" s="119">
        <f>SUM(J16:J21)</f>
        <v>0</v>
      </c>
      <c r="K22" s="119">
        <f>SUM(K16:K21)</f>
        <v>0</v>
      </c>
    </row>
    <row r="23" spans="1:11" x14ac:dyDescent="0.2">
      <c r="A23" s="275"/>
      <c r="B23" s="276"/>
      <c r="C23" s="276"/>
      <c r="D23" s="276"/>
      <c r="E23" s="276"/>
      <c r="F23" s="276"/>
      <c r="G23" s="276"/>
      <c r="H23" s="276"/>
      <c r="I23" s="277"/>
      <c r="J23" s="277"/>
      <c r="K23" s="278"/>
    </row>
    <row r="24" spans="1:11" x14ac:dyDescent="0.2">
      <c r="A24" s="263" t="s">
        <v>266</v>
      </c>
      <c r="B24" s="264"/>
      <c r="C24" s="264"/>
      <c r="D24" s="264"/>
      <c r="E24" s="264"/>
      <c r="F24" s="264"/>
      <c r="G24" s="264"/>
      <c r="H24" s="264"/>
      <c r="I24" s="44">
        <v>18</v>
      </c>
      <c r="J24" s="42"/>
      <c r="K24" s="42"/>
    </row>
    <row r="25" spans="1:11" ht="17.25" customHeight="1" x14ac:dyDescent="0.2">
      <c r="A25" s="265" t="s">
        <v>267</v>
      </c>
      <c r="B25" s="266"/>
      <c r="C25" s="266"/>
      <c r="D25" s="266"/>
      <c r="E25" s="266"/>
      <c r="F25" s="266"/>
      <c r="G25" s="266"/>
      <c r="H25" s="266"/>
      <c r="I25" s="45">
        <v>19</v>
      </c>
      <c r="J25" s="68"/>
      <c r="K25" s="68"/>
    </row>
    <row r="26" spans="1:11" ht="30" customHeight="1" x14ac:dyDescent="0.2">
      <c r="A26" s="267" t="s">
        <v>268</v>
      </c>
      <c r="B26" s="268"/>
      <c r="C26" s="268"/>
      <c r="D26" s="268"/>
      <c r="E26" s="268"/>
      <c r="F26" s="268"/>
      <c r="G26" s="268"/>
      <c r="H26" s="268"/>
      <c r="I26" s="268"/>
      <c r="J26" s="268"/>
      <c r="K26" s="268"/>
    </row>
  </sheetData>
  <protectedRanges>
    <protectedRange sqref="E2:E3" name="Range1_1"/>
    <protectedRange sqref="G2:H3" name="Range1"/>
  </protectedRanges>
  <mergeCells count="26">
    <mergeCell ref="A2:K2"/>
    <mergeCell ref="A3:K3"/>
    <mergeCell ref="A6:H6"/>
    <mergeCell ref="A7:H7"/>
    <mergeCell ref="A12:H12"/>
    <mergeCell ref="A13:H13"/>
    <mergeCell ref="A14:H14"/>
    <mergeCell ref="A15:H15"/>
    <mergeCell ref="A4:H4"/>
    <mergeCell ref="A5:H5"/>
    <mergeCell ref="A24:H24"/>
    <mergeCell ref="A25:H25"/>
    <mergeCell ref="A26:K26"/>
    <mergeCell ref="A1:K1"/>
    <mergeCell ref="A20:H20"/>
    <mergeCell ref="A21:H21"/>
    <mergeCell ref="A22:H22"/>
    <mergeCell ref="A23:K23"/>
    <mergeCell ref="A16:H16"/>
    <mergeCell ref="A17:H17"/>
    <mergeCell ref="A8:H8"/>
    <mergeCell ref="A9:H9"/>
    <mergeCell ref="A10:H10"/>
    <mergeCell ref="A11:H11"/>
    <mergeCell ref="A18:H18"/>
    <mergeCell ref="A19:H19"/>
  </mergeCells>
  <phoneticPr fontId="3" type="noConversion"/>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ageMargins left="0.75" right="0.75"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8"/>
  <sheetViews>
    <sheetView view="pageBreakPreview" topLeftCell="A25" zoomScaleNormal="100" workbookViewId="0">
      <selection activeCell="I25" sqref="I25"/>
    </sheetView>
  </sheetViews>
  <sheetFormatPr defaultRowHeight="12.75" x14ac:dyDescent="0.2"/>
  <sheetData>
    <row r="1" spans="1:10" x14ac:dyDescent="0.2">
      <c r="A1" s="39"/>
      <c r="B1" s="39"/>
      <c r="C1" s="39"/>
      <c r="D1" s="39"/>
      <c r="E1" s="39"/>
      <c r="F1" s="39"/>
      <c r="G1" s="39"/>
      <c r="H1" s="39"/>
      <c r="I1" s="39"/>
      <c r="J1" s="39"/>
    </row>
    <row r="2" spans="1:10" ht="15.75" x14ac:dyDescent="0.25">
      <c r="A2" s="286" t="s">
        <v>245</v>
      </c>
      <c r="B2" s="286"/>
      <c r="C2" s="286"/>
      <c r="D2" s="286"/>
      <c r="E2" s="286"/>
      <c r="F2" s="286"/>
      <c r="G2" s="286"/>
      <c r="H2" s="286"/>
      <c r="I2" s="286"/>
      <c r="J2" s="286"/>
    </row>
    <row r="3" spans="1:10" x14ac:dyDescent="0.2">
      <c r="A3" s="39"/>
      <c r="B3" s="39"/>
      <c r="C3" s="39"/>
      <c r="D3" s="39"/>
      <c r="E3" s="39"/>
      <c r="F3" s="39"/>
      <c r="G3" s="39"/>
      <c r="H3" s="39"/>
      <c r="I3" s="39"/>
      <c r="J3" s="39"/>
    </row>
    <row r="4" spans="1:10" ht="12.6" customHeight="1" x14ac:dyDescent="0.2">
      <c r="A4" s="124"/>
      <c r="B4" s="124"/>
      <c r="C4" s="124"/>
      <c r="D4" s="124"/>
      <c r="E4" s="124"/>
      <c r="F4" s="124"/>
      <c r="G4" s="124"/>
      <c r="H4" s="124"/>
      <c r="I4" s="124"/>
      <c r="J4" s="124"/>
    </row>
    <row r="5" spans="1:10" ht="12.75" customHeight="1" x14ac:dyDescent="0.2">
      <c r="A5" s="124"/>
      <c r="B5" s="124"/>
      <c r="C5" s="124"/>
      <c r="D5" s="124"/>
      <c r="E5" s="124"/>
      <c r="F5" s="124"/>
      <c r="G5" s="124"/>
      <c r="H5" s="124"/>
      <c r="I5" s="124"/>
      <c r="J5" s="124"/>
    </row>
    <row r="6" spans="1:10" ht="12.75" customHeight="1" x14ac:dyDescent="0.2">
      <c r="A6" s="124"/>
      <c r="B6" s="124"/>
      <c r="C6" s="124"/>
      <c r="D6" s="124"/>
      <c r="E6" s="124"/>
      <c r="F6" s="124"/>
      <c r="G6" s="124"/>
      <c r="H6" s="124"/>
      <c r="I6" s="124"/>
      <c r="J6" s="124"/>
    </row>
    <row r="7" spans="1:10" ht="12.75" customHeight="1" x14ac:dyDescent="0.2">
      <c r="A7" s="124"/>
      <c r="B7" s="124"/>
      <c r="C7" s="124"/>
      <c r="D7" s="124"/>
      <c r="E7" s="124"/>
      <c r="F7" s="124"/>
      <c r="G7" s="124"/>
      <c r="H7" s="124"/>
      <c r="I7" s="124"/>
      <c r="J7" s="124"/>
    </row>
    <row r="8" spans="1:10" ht="12.75" customHeight="1" x14ac:dyDescent="0.2">
      <c r="A8" s="124"/>
      <c r="B8" s="124"/>
      <c r="C8" s="124"/>
      <c r="D8" s="124"/>
      <c r="E8" s="124"/>
      <c r="F8" s="124"/>
      <c r="G8" s="124"/>
      <c r="H8" s="124"/>
      <c r="I8" s="124"/>
      <c r="J8" s="124"/>
    </row>
    <row r="9" spans="1:10" ht="12.75" customHeight="1" x14ac:dyDescent="0.2">
      <c r="A9" s="124"/>
      <c r="B9" s="124"/>
      <c r="C9" s="124"/>
      <c r="D9" s="124"/>
      <c r="E9" s="124"/>
      <c r="F9" s="124"/>
      <c r="G9" s="124"/>
      <c r="H9" s="124"/>
      <c r="I9" s="124"/>
      <c r="J9" s="124"/>
    </row>
    <row r="10" spans="1:10" ht="12.75" customHeight="1" x14ac:dyDescent="0.2">
      <c r="A10" s="124"/>
      <c r="B10" s="124"/>
      <c r="C10" s="124"/>
      <c r="D10" s="124"/>
      <c r="E10" s="124"/>
      <c r="F10" s="124"/>
      <c r="G10" s="124"/>
      <c r="H10" s="124"/>
      <c r="I10" s="124"/>
      <c r="J10" s="124"/>
    </row>
    <row r="11" spans="1:10" ht="13.15" customHeight="1" x14ac:dyDescent="0.2">
      <c r="A11" s="287"/>
      <c r="B11" s="287"/>
      <c r="C11" s="287"/>
      <c r="D11" s="287"/>
      <c r="E11" s="287"/>
      <c r="F11" s="287"/>
      <c r="G11" s="287"/>
      <c r="H11" s="287"/>
      <c r="I11" s="287"/>
      <c r="J11" s="287"/>
    </row>
    <row r="12" spans="1:10" ht="13.15" customHeight="1" x14ac:dyDescent="0.2">
      <c r="A12" s="123"/>
      <c r="B12" s="123"/>
      <c r="C12" s="123"/>
      <c r="D12" s="123"/>
      <c r="E12" s="123"/>
      <c r="F12" s="123"/>
      <c r="G12" s="123"/>
      <c r="H12" s="123"/>
      <c r="I12" s="123"/>
      <c r="J12" s="123"/>
    </row>
    <row r="13" spans="1:10" ht="13.15" customHeight="1" x14ac:dyDescent="0.2">
      <c r="A13" s="123"/>
      <c r="B13" s="123"/>
      <c r="C13" s="123"/>
      <c r="D13" s="123"/>
      <c r="E13" s="123"/>
      <c r="F13" s="123"/>
      <c r="G13" s="123"/>
      <c r="H13" s="123"/>
      <c r="I13" s="123"/>
      <c r="J13" s="123"/>
    </row>
    <row r="14" spans="1:10" ht="13.15" customHeight="1" x14ac:dyDescent="0.2">
      <c r="A14" s="123"/>
      <c r="B14" s="123"/>
      <c r="C14" s="123"/>
      <c r="D14" s="123"/>
      <c r="E14" s="123"/>
      <c r="F14" s="123"/>
      <c r="G14" s="123"/>
      <c r="H14" s="123"/>
      <c r="I14" s="123"/>
      <c r="J14" s="123"/>
    </row>
    <row r="15" spans="1:10" ht="13.15" customHeight="1" x14ac:dyDescent="0.2">
      <c r="A15" s="123"/>
      <c r="B15" s="123"/>
      <c r="C15" s="123"/>
      <c r="D15" s="123"/>
      <c r="E15" s="123"/>
      <c r="F15" s="123"/>
      <c r="G15" s="123"/>
      <c r="H15" s="123"/>
      <c r="I15" s="123"/>
      <c r="J15" s="123"/>
    </row>
    <row r="16" spans="1:10" ht="13.15" customHeight="1" x14ac:dyDescent="0.2">
      <c r="A16" s="123"/>
      <c r="B16" s="123"/>
      <c r="C16" s="123"/>
      <c r="D16" s="123"/>
      <c r="E16" s="123"/>
      <c r="F16" s="123"/>
      <c r="G16" s="123"/>
      <c r="H16" s="123"/>
      <c r="I16" s="123"/>
      <c r="J16" s="123"/>
    </row>
    <row r="17" spans="1:10" ht="13.15" customHeight="1" x14ac:dyDescent="0.2">
      <c r="A17" s="123"/>
      <c r="B17" s="123"/>
      <c r="C17" s="123"/>
      <c r="D17" s="123"/>
      <c r="E17" s="123"/>
      <c r="F17" s="123"/>
      <c r="G17" s="123"/>
      <c r="H17" s="123"/>
      <c r="I17" s="123"/>
      <c r="J17" s="123"/>
    </row>
    <row r="18" spans="1:10" ht="13.15" customHeight="1" x14ac:dyDescent="0.2">
      <c r="A18" s="123"/>
      <c r="B18" s="123"/>
      <c r="C18" s="123"/>
      <c r="D18" s="123"/>
      <c r="E18" s="123"/>
      <c r="F18" s="123"/>
      <c r="G18" s="123"/>
      <c r="H18" s="123"/>
      <c r="I18" s="123"/>
      <c r="J18" s="123"/>
    </row>
    <row r="19" spans="1:10" ht="13.15" customHeight="1" x14ac:dyDescent="0.2">
      <c r="A19" s="123"/>
      <c r="B19" s="123"/>
      <c r="C19" s="123"/>
      <c r="D19" s="123"/>
      <c r="E19" s="123"/>
      <c r="F19" s="123"/>
      <c r="G19" s="123"/>
      <c r="H19" s="123"/>
      <c r="I19" s="123"/>
      <c r="J19" s="123"/>
    </row>
    <row r="20" spans="1:10" ht="13.15" customHeight="1" x14ac:dyDescent="0.2">
      <c r="A20" s="123"/>
      <c r="B20" s="123"/>
      <c r="C20" s="123"/>
      <c r="D20" s="123"/>
      <c r="E20" s="123"/>
      <c r="F20" s="123"/>
      <c r="G20" s="123"/>
      <c r="H20" s="123"/>
      <c r="I20" s="123"/>
      <c r="J20" s="123"/>
    </row>
    <row r="21" spans="1:10" ht="13.15" customHeight="1" x14ac:dyDescent="0.2">
      <c r="A21" s="123"/>
      <c r="B21" s="123"/>
      <c r="C21" s="123"/>
      <c r="D21" s="123"/>
      <c r="E21" s="123"/>
      <c r="F21" s="123"/>
      <c r="G21" s="123"/>
      <c r="H21" s="123"/>
      <c r="I21" s="123"/>
      <c r="J21" s="123"/>
    </row>
    <row r="22" spans="1:10" ht="13.15" customHeight="1" x14ac:dyDescent="0.2">
      <c r="A22" s="123"/>
      <c r="B22" s="123"/>
      <c r="C22" s="123"/>
      <c r="D22" s="123"/>
      <c r="E22" s="123"/>
      <c r="F22" s="123"/>
      <c r="G22" s="123"/>
      <c r="H22" s="123"/>
      <c r="I22" s="123"/>
      <c r="J22" s="123"/>
    </row>
    <row r="23" spans="1:10" ht="13.15" customHeight="1" x14ac:dyDescent="0.2">
      <c r="A23" s="123"/>
      <c r="B23" s="123"/>
      <c r="C23" s="123"/>
      <c r="D23" s="123"/>
      <c r="E23" s="123"/>
      <c r="F23" s="123"/>
      <c r="G23" s="123"/>
      <c r="H23" s="123"/>
      <c r="I23" s="123"/>
      <c r="J23" s="123"/>
    </row>
    <row r="24" spans="1:10" ht="13.15" customHeight="1" x14ac:dyDescent="0.2">
      <c r="A24" s="123"/>
      <c r="B24" s="123"/>
      <c r="C24" s="123"/>
      <c r="D24" s="123"/>
      <c r="E24" s="123"/>
      <c r="F24" s="123"/>
      <c r="G24" s="123"/>
      <c r="H24" s="123"/>
      <c r="I24" s="123"/>
      <c r="J24" s="123"/>
    </row>
    <row r="25" spans="1:10" ht="13.15" customHeight="1" x14ac:dyDescent="0.2">
      <c r="A25" s="123"/>
      <c r="B25" s="123"/>
      <c r="C25" s="123"/>
      <c r="D25" s="123"/>
      <c r="E25" s="123"/>
      <c r="F25" s="123"/>
      <c r="G25" s="123"/>
      <c r="H25" s="123"/>
      <c r="I25" s="123"/>
      <c r="J25" s="123"/>
    </row>
    <row r="26" spans="1:10" ht="15" customHeight="1" x14ac:dyDescent="0.2">
      <c r="A26" s="123"/>
      <c r="B26" s="123"/>
      <c r="C26" s="123"/>
      <c r="D26" s="123"/>
      <c r="E26" s="123"/>
      <c r="F26" s="123"/>
      <c r="G26" s="123"/>
      <c r="H26" s="123"/>
      <c r="I26" s="40"/>
      <c r="J26" s="123"/>
    </row>
    <row r="27" spans="1:10" ht="13.15" customHeight="1" x14ac:dyDescent="0.2">
      <c r="A27" s="123"/>
      <c r="B27" s="123"/>
      <c r="C27" s="123"/>
      <c r="D27" s="123"/>
      <c r="E27" s="123"/>
      <c r="F27" s="123"/>
      <c r="G27" s="123"/>
      <c r="H27" s="123"/>
      <c r="I27" s="123"/>
      <c r="J27" s="123"/>
    </row>
    <row r="28" spans="1:10" ht="13.15" customHeight="1" x14ac:dyDescent="0.2">
      <c r="A28" s="123"/>
      <c r="B28" s="123"/>
      <c r="C28" s="123"/>
      <c r="D28" s="123"/>
      <c r="E28" s="123"/>
      <c r="F28" s="123"/>
      <c r="G28" s="123"/>
      <c r="H28" s="123"/>
      <c r="I28" s="123"/>
      <c r="J28" s="123"/>
    </row>
  </sheetData>
  <mergeCells count="2">
    <mergeCell ref="A2:J2"/>
    <mergeCell ref="A11:J11"/>
  </mergeCells>
  <phoneticPr fontId="3" type="noConversion"/>
  <pageMargins left="0.75" right="0.75" top="0.57999999999999996" bottom="0.59" header="0.43" footer="0.5"/>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Bilješke!Podrucje_ispisa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grubicb</cp:lastModifiedBy>
  <cp:lastPrinted>2014-07-30T06:05:13Z</cp:lastPrinted>
  <dcterms:created xsi:type="dcterms:W3CDTF">2008-10-17T11:51:54Z</dcterms:created>
  <dcterms:modified xsi:type="dcterms:W3CDTF">2014-07-30T06:06:16Z</dcterms:modified>
</cp:coreProperties>
</file>