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15" windowWidth="12165" windowHeight="8175" tabRatio="647" firstSheet="1" activeTab="1"/>
  </bookViews>
  <sheets>
    <sheet name="Skriveni" sheetId="14" state="hidden" r:id="rId1"/>
    <sheet name="GENERAL DATA" sheetId="15" r:id="rId2"/>
    <sheet name="BALANCE SHEET" sheetId="19" r:id="rId3"/>
    <sheet name="P&amp;L" sheetId="18" r:id="rId4"/>
    <sheet name="CASH FLOW_DM" sheetId="21" r:id="rId5"/>
    <sheet name="CHANGE IN EQUITY" sheetId="17" r:id="rId6"/>
    <sheet name="NOTES " sheetId="23" r:id="rId7"/>
  </sheets>
  <definedNames>
    <definedName name="_xlnm.Print_Area" localSheetId="1">'GENERAL DATA'!$A$1:$I$64</definedName>
    <definedName name="_xlnm.Print_Area" localSheetId="6">'NOTES '!$A$1:$J$166</definedName>
  </definedNames>
  <calcPr calcId="145621"/>
</workbook>
</file>

<file path=xl/calcChain.xml><?xml version="1.0" encoding="utf-8"?>
<calcChain xmlns="http://schemas.openxmlformats.org/spreadsheetml/2006/main">
  <c r="K25" i="17" l="1"/>
  <c r="J25" i="17"/>
  <c r="K24" i="17"/>
  <c r="J24" i="17"/>
  <c r="K22" i="17"/>
  <c r="J22" i="17"/>
  <c r="K15" i="17"/>
  <c r="J15" i="17"/>
  <c r="J53" i="21"/>
  <c r="K52" i="21"/>
  <c r="K46" i="21"/>
  <c r="K48" i="21" s="1"/>
  <c r="J46" i="21"/>
  <c r="J48" i="21" s="1"/>
  <c r="K40" i="21"/>
  <c r="K47" i="21" s="1"/>
  <c r="K49" i="21" s="1"/>
  <c r="J40" i="21"/>
  <c r="J47" i="21" s="1"/>
  <c r="J49" i="21" s="1"/>
  <c r="K33" i="21"/>
  <c r="K35" i="21" s="1"/>
  <c r="J33" i="21"/>
  <c r="J35" i="21" s="1"/>
  <c r="K29" i="21"/>
  <c r="K34" i="21" s="1"/>
  <c r="J29" i="21"/>
  <c r="J34" i="21" s="1"/>
  <c r="K20" i="21"/>
  <c r="K22" i="21" s="1"/>
  <c r="J20" i="21"/>
  <c r="J22" i="21" s="1"/>
  <c r="K13" i="21"/>
  <c r="K21" i="21" s="1"/>
  <c r="J13" i="21"/>
  <c r="J21" i="21" s="1"/>
  <c r="M35" i="18"/>
  <c r="K35" i="18"/>
  <c r="M33" i="18"/>
  <c r="L33" i="18"/>
  <c r="K33" i="18"/>
  <c r="J33" i="18"/>
  <c r="M29" i="18"/>
  <c r="K29" i="18"/>
  <c r="M27" i="18"/>
  <c r="L27" i="18"/>
  <c r="K27" i="18"/>
  <c r="J27" i="18"/>
  <c r="M24" i="18"/>
  <c r="K24" i="18"/>
  <c r="M22" i="18"/>
  <c r="L22" i="18"/>
  <c r="K22" i="18"/>
  <c r="J22" i="18"/>
  <c r="M21" i="18"/>
  <c r="K21" i="18"/>
  <c r="M20" i="18"/>
  <c r="K20" i="18"/>
  <c r="M19" i="18"/>
  <c r="K19" i="18"/>
  <c r="M18" i="18"/>
  <c r="K18" i="18"/>
  <c r="M17" i="18"/>
  <c r="K17" i="18"/>
  <c r="M16" i="18"/>
  <c r="L16" i="18"/>
  <c r="K16" i="18"/>
  <c r="J16" i="18"/>
  <c r="M15" i="18"/>
  <c r="K15" i="18"/>
  <c r="M14" i="18"/>
  <c r="K14" i="18"/>
  <c r="M13" i="18"/>
  <c r="K13" i="18"/>
  <c r="M12" i="18"/>
  <c r="L12" i="18"/>
  <c r="K12" i="18"/>
  <c r="J12" i="18"/>
  <c r="M11" i="18"/>
  <c r="K11" i="18"/>
  <c r="M10" i="18"/>
  <c r="M43" i="18" s="1"/>
  <c r="L10" i="18"/>
  <c r="L43" i="18" s="1"/>
  <c r="K10" i="18"/>
  <c r="K43" i="18" s="1"/>
  <c r="J10" i="18"/>
  <c r="J43" i="18" s="1"/>
  <c r="M9" i="18"/>
  <c r="K9" i="18"/>
  <c r="M8" i="18"/>
  <c r="K8" i="18"/>
  <c r="M7" i="18"/>
  <c r="M42" i="18" s="1"/>
  <c r="L7" i="18"/>
  <c r="L42" i="18" s="1"/>
  <c r="K7" i="18"/>
  <c r="K42" i="18" s="1"/>
  <c r="J7" i="18"/>
  <c r="J42" i="18" s="1"/>
  <c r="K120" i="19"/>
  <c r="J120" i="19"/>
  <c r="K119" i="19"/>
  <c r="J119" i="19"/>
  <c r="K116" i="19"/>
  <c r="J116" i="19"/>
  <c r="K101" i="19"/>
  <c r="J101" i="19"/>
  <c r="K91" i="19"/>
  <c r="J91" i="19"/>
  <c r="K87" i="19"/>
  <c r="J87" i="19"/>
  <c r="K83" i="19"/>
  <c r="J83" i="19"/>
  <c r="K80" i="19"/>
  <c r="J80" i="19"/>
  <c r="K73" i="19"/>
  <c r="J73" i="19"/>
  <c r="K70" i="19"/>
  <c r="K115" i="19" s="1"/>
  <c r="J70" i="19"/>
  <c r="J115" i="19" s="1"/>
  <c r="K57" i="19"/>
  <c r="J57" i="19"/>
  <c r="K50" i="19"/>
  <c r="J50" i="19"/>
  <c r="K42" i="19"/>
  <c r="J42" i="19"/>
  <c r="K41" i="19"/>
  <c r="J41" i="19"/>
  <c r="K36" i="19"/>
  <c r="J36" i="19"/>
  <c r="K27" i="19"/>
  <c r="K9" i="19" s="1"/>
  <c r="K67" i="19" s="1"/>
  <c r="J27" i="19"/>
  <c r="K17" i="19"/>
  <c r="J17" i="19"/>
  <c r="K10" i="19"/>
  <c r="J10" i="19"/>
  <c r="J9" i="19"/>
  <c r="J67" i="19" s="1"/>
  <c r="J50" i="21" l="1"/>
  <c r="K50" i="21"/>
  <c r="K45" i="18"/>
  <c r="K44" i="18"/>
  <c r="K48" i="18" s="1"/>
  <c r="J45" i="18"/>
  <c r="J44" i="18"/>
  <c r="J48" i="18" s="1"/>
  <c r="L45" i="18"/>
  <c r="L44" i="18"/>
  <c r="L48" i="18" s="1"/>
  <c r="J46" i="18"/>
  <c r="L46" i="18"/>
  <c r="M45" i="18"/>
  <c r="M44" i="18"/>
  <c r="M48" i="18" s="1"/>
  <c r="K46" i="18"/>
  <c r="M46" i="18"/>
  <c r="M57" i="18"/>
  <c r="M66" i="18" s="1"/>
  <c r="L57" i="18"/>
  <c r="L66" i="18" s="1"/>
  <c r="K57" i="18"/>
  <c r="K66" i="18" s="1"/>
  <c r="J57" i="18"/>
  <c r="J66" i="18" s="1"/>
  <c r="M56" i="18"/>
  <c r="M67" i="18" s="1"/>
  <c r="L56" i="18"/>
  <c r="L67" i="18" s="1"/>
  <c r="K56" i="18"/>
  <c r="K67" i="18" s="1"/>
  <c r="J56" i="18"/>
  <c r="J67" i="18" s="1"/>
  <c r="M50" i="18" l="1"/>
  <c r="M49" i="18"/>
  <c r="L50" i="18"/>
  <c r="L49" i="18"/>
  <c r="J50" i="18"/>
  <c r="J49" i="18"/>
  <c r="K50" i="18"/>
  <c r="K49" i="18"/>
  <c r="Y3" i="14" l="1"/>
  <c r="Z3" i="14"/>
  <c r="AA3" i="14"/>
  <c r="AB3" i="14"/>
  <c r="Y4" i="14"/>
  <c r="Z4" i="14"/>
  <c r="AA4" i="14"/>
  <c r="AB4" i="14"/>
  <c r="AC4" i="14"/>
  <c r="Y5" i="14"/>
  <c r="Z5" i="14"/>
  <c r="AA5" i="14"/>
  <c r="AB5" i="14"/>
  <c r="Y6" i="14"/>
  <c r="Z6" i="14"/>
  <c r="AC6" i="14" s="1"/>
  <c r="AA6" i="14"/>
  <c r="AB6" i="14"/>
  <c r="Y7" i="14"/>
  <c r="Z7" i="14"/>
  <c r="AA7" i="14"/>
  <c r="AB7" i="14"/>
  <c r="Y8" i="14"/>
  <c r="Z8" i="14"/>
  <c r="AA8" i="14"/>
  <c r="AB8" i="14"/>
  <c r="AC8" i="14"/>
  <c r="Y9" i="14"/>
  <c r="Z9" i="14"/>
  <c r="AA9" i="14"/>
  <c r="AB9" i="14"/>
  <c r="Y10" i="14"/>
  <c r="Z10" i="14"/>
  <c r="AC10" i="14" s="1"/>
  <c r="AA10" i="14"/>
  <c r="AB10" i="14"/>
  <c r="Y11" i="14"/>
  <c r="Z11" i="14"/>
  <c r="AA11" i="14"/>
  <c r="AB11" i="14"/>
  <c r="Y12" i="14"/>
  <c r="Z12" i="14"/>
  <c r="AA12" i="14"/>
  <c r="AB12" i="14"/>
  <c r="AC12" i="14"/>
  <c r="Y13" i="14"/>
  <c r="Z13" i="14"/>
  <c r="AA13" i="14"/>
  <c r="AB13" i="14"/>
  <c r="Y14" i="14"/>
  <c r="Z14" i="14"/>
  <c r="AC14" i="14" s="1"/>
  <c r="AA14" i="14"/>
  <c r="AB14" i="14"/>
  <c r="Y15" i="14"/>
  <c r="Z15" i="14"/>
  <c r="AA15" i="14"/>
  <c r="AB15" i="14"/>
  <c r="Y16" i="14"/>
  <c r="Z16" i="14"/>
  <c r="AA16" i="14"/>
  <c r="AB16" i="14"/>
  <c r="AC16" i="14"/>
  <c r="Y17" i="14"/>
  <c r="Z17" i="14"/>
  <c r="AA17" i="14"/>
  <c r="AB17" i="14"/>
  <c r="Y18" i="14"/>
  <c r="Z18" i="14"/>
  <c r="AC18" i="14" s="1"/>
  <c r="AA18" i="14"/>
  <c r="AB18" i="14"/>
  <c r="Y19" i="14"/>
  <c r="Z19" i="14"/>
  <c r="AA19" i="14"/>
  <c r="AB19" i="14"/>
  <c r="Y20" i="14"/>
  <c r="Z20" i="14"/>
  <c r="AA20" i="14"/>
  <c r="AB20" i="14"/>
  <c r="AC20" i="14"/>
  <c r="Y21" i="14"/>
  <c r="Z21" i="14"/>
  <c r="AA21" i="14"/>
  <c r="AB21" i="14"/>
  <c r="Y22" i="14"/>
  <c r="Z22" i="14"/>
  <c r="AC22" i="14" s="1"/>
  <c r="AA22" i="14"/>
  <c r="AB22" i="14"/>
  <c r="Y23" i="14"/>
  <c r="Z23" i="14"/>
  <c r="AA23" i="14"/>
  <c r="AB23" i="14"/>
  <c r="Y24" i="14"/>
  <c r="Z24" i="14"/>
  <c r="AA24" i="14"/>
  <c r="AB24" i="14"/>
  <c r="AC24" i="14"/>
  <c r="Y25" i="14"/>
  <c r="Z25" i="14"/>
  <c r="AA25" i="14"/>
  <c r="AB25" i="14"/>
  <c r="Y26" i="14"/>
  <c r="Z26" i="14"/>
  <c r="AC26" i="14" s="1"/>
  <c r="AA26" i="14"/>
  <c r="AB26" i="14"/>
  <c r="Y27" i="14"/>
  <c r="Z27" i="14"/>
  <c r="AA27" i="14"/>
  <c r="AB27" i="14"/>
  <c r="Y28" i="14"/>
  <c r="Z28" i="14"/>
  <c r="AA28" i="14"/>
  <c r="AB28" i="14"/>
  <c r="AC28" i="14"/>
  <c r="Y29" i="14"/>
  <c r="Z29" i="14"/>
  <c r="AA29" i="14"/>
  <c r="AB29" i="14"/>
  <c r="Y30" i="14"/>
  <c r="Z30" i="14"/>
  <c r="AC30" i="14" s="1"/>
  <c r="AA30" i="14"/>
  <c r="AB30" i="14"/>
  <c r="Y31" i="14"/>
  <c r="Z31" i="14"/>
  <c r="AA31" i="14"/>
  <c r="AB31" i="14"/>
  <c r="Y32" i="14"/>
  <c r="Z32" i="14"/>
  <c r="AA32" i="14"/>
  <c r="AB32" i="14"/>
  <c r="AC32" i="14"/>
  <c r="Y33" i="14"/>
  <c r="Z33" i="14"/>
  <c r="AA33" i="14"/>
  <c r="AB33" i="14"/>
  <c r="Y34" i="14"/>
  <c r="Z34" i="14"/>
  <c r="AC34" i="14" s="1"/>
  <c r="AA34" i="14"/>
  <c r="AB34" i="14"/>
  <c r="Y35" i="14"/>
  <c r="Z35" i="14"/>
  <c r="AA35" i="14"/>
  <c r="AB35" i="14"/>
  <c r="Y36" i="14"/>
  <c r="Z36" i="14"/>
  <c r="AA36" i="14"/>
  <c r="AB36" i="14"/>
  <c r="AC36" i="14"/>
  <c r="Y37" i="14"/>
  <c r="Z37" i="14"/>
  <c r="AA37" i="14"/>
  <c r="AB37" i="14"/>
  <c r="Y38" i="14"/>
  <c r="Z38" i="14"/>
  <c r="AC38" i="14" s="1"/>
  <c r="AA38" i="14"/>
  <c r="AB38" i="14"/>
  <c r="Y39" i="14"/>
  <c r="Z39" i="14"/>
  <c r="AA39" i="14"/>
  <c r="AB39" i="14"/>
  <c r="Y40" i="14"/>
  <c r="Z40" i="14"/>
  <c r="AA40" i="14"/>
  <c r="AB40" i="14"/>
  <c r="AC40" i="14"/>
  <c r="Y41" i="14"/>
  <c r="Z41" i="14"/>
  <c r="AA41" i="14"/>
  <c r="AB41" i="14"/>
  <c r="Y42" i="14"/>
  <c r="Z42" i="14"/>
  <c r="AC42" i="14" s="1"/>
  <c r="AA42" i="14"/>
  <c r="AB42" i="14"/>
  <c r="Y43" i="14"/>
  <c r="Z43" i="14"/>
  <c r="AA43" i="14"/>
  <c r="AB43" i="14"/>
  <c r="Y44" i="14"/>
  <c r="Z44" i="14"/>
  <c r="AA44" i="14"/>
  <c r="AB44" i="14"/>
  <c r="AC44" i="14"/>
  <c r="Y45" i="14"/>
  <c r="Z45" i="14"/>
  <c r="AA45" i="14"/>
  <c r="AB45" i="14"/>
  <c r="Y46" i="14"/>
  <c r="Z46" i="14"/>
  <c r="AC46" i="14" s="1"/>
  <c r="AA46" i="14"/>
  <c r="AB46" i="14"/>
  <c r="Y47" i="14"/>
  <c r="Z47" i="14"/>
  <c r="AA47" i="14"/>
  <c r="AB47" i="14"/>
  <c r="Y48" i="14"/>
  <c r="Z48" i="14"/>
  <c r="AA48" i="14"/>
  <c r="AB48" i="14"/>
  <c r="AC48" i="14"/>
  <c r="Y49" i="14"/>
  <c r="Z49" i="14"/>
  <c r="AA49" i="14"/>
  <c r="AB49" i="14"/>
  <c r="Y50" i="14"/>
  <c r="Z50" i="14"/>
  <c r="AC50" i="14" s="1"/>
  <c r="AA50" i="14"/>
  <c r="AB50" i="14"/>
  <c r="Y51" i="14"/>
  <c r="Z51" i="14"/>
  <c r="AA51" i="14"/>
  <c r="AB51" i="14"/>
  <c r="Y52" i="14"/>
  <c r="Z52" i="14"/>
  <c r="AA52" i="14"/>
  <c r="AB52" i="14"/>
  <c r="AC52" i="14"/>
  <c r="Y53" i="14"/>
  <c r="Z53" i="14"/>
  <c r="AA53" i="14"/>
  <c r="AB53" i="14"/>
  <c r="Y54" i="14"/>
  <c r="Z54" i="14"/>
  <c r="AC54" i="14" s="1"/>
  <c r="AA54" i="14"/>
  <c r="AB54" i="14"/>
  <c r="Y55" i="14"/>
  <c r="Z55" i="14"/>
  <c r="AA55" i="14"/>
  <c r="AB55" i="14"/>
  <c r="Y56" i="14"/>
  <c r="Z56" i="14"/>
  <c r="AA56" i="14"/>
  <c r="AB56" i="14"/>
  <c r="AC56" i="14"/>
  <c r="Y57" i="14"/>
  <c r="Z57" i="14"/>
  <c r="AA57" i="14"/>
  <c r="AB57" i="14"/>
  <c r="Y58" i="14"/>
  <c r="Z58" i="14"/>
  <c r="AC58" i="14" s="1"/>
  <c r="AA58" i="14"/>
  <c r="AB58" i="14"/>
  <c r="Y59" i="14"/>
  <c r="Z59" i="14"/>
  <c r="AA59" i="14"/>
  <c r="AB59" i="14"/>
  <c r="Y60" i="14"/>
  <c r="Z60" i="14"/>
  <c r="AA60" i="14"/>
  <c r="AB60" i="14"/>
  <c r="AC60" i="14"/>
  <c r="Y61" i="14"/>
  <c r="Z61" i="14"/>
  <c r="AA61" i="14"/>
  <c r="AB61" i="14"/>
  <c r="Y62" i="14"/>
  <c r="Z62" i="14"/>
  <c r="AC62" i="14" s="1"/>
  <c r="AA62" i="14"/>
  <c r="AB62" i="14"/>
  <c r="Y63" i="14"/>
  <c r="Z63" i="14"/>
  <c r="AA63" i="14"/>
  <c r="AB63" i="14"/>
  <c r="AC63" i="14"/>
  <c r="Y64" i="14"/>
  <c r="Z64" i="14"/>
  <c r="AC64" i="14" s="1"/>
  <c r="AA64" i="14"/>
  <c r="AB64" i="14"/>
  <c r="Y65" i="14"/>
  <c r="Z65" i="14"/>
  <c r="AA65" i="14"/>
  <c r="AB65" i="14"/>
  <c r="Y66" i="14"/>
  <c r="Z66" i="14"/>
  <c r="AA66" i="14"/>
  <c r="AB66" i="14"/>
  <c r="AC66" i="14"/>
  <c r="Y67" i="14"/>
  <c r="Z67" i="14"/>
  <c r="AA67" i="14"/>
  <c r="AB67" i="14"/>
  <c r="Y68" i="14"/>
  <c r="Z68" i="14"/>
  <c r="AC68" i="14" s="1"/>
  <c r="AA68" i="14"/>
  <c r="AB68" i="14"/>
  <c r="Y69" i="14"/>
  <c r="Z69" i="14"/>
  <c r="AA69" i="14"/>
  <c r="AB69" i="14"/>
  <c r="Y70" i="14"/>
  <c r="Z70" i="14"/>
  <c r="AA70" i="14"/>
  <c r="AB70" i="14"/>
  <c r="AC70" i="14"/>
  <c r="Y71" i="14"/>
  <c r="Z71" i="14"/>
  <c r="AA71" i="14"/>
  <c r="AB71" i="14"/>
  <c r="Y72" i="14"/>
  <c r="Z72" i="14"/>
  <c r="AC72" i="14" s="1"/>
  <c r="AA72" i="14"/>
  <c r="AB72" i="14"/>
  <c r="Y73" i="14"/>
  <c r="Z73" i="14"/>
  <c r="AA73" i="14"/>
  <c r="AB73" i="14"/>
  <c r="Y74" i="14"/>
  <c r="Z74" i="14"/>
  <c r="AA74" i="14"/>
  <c r="AB74" i="14"/>
  <c r="AC74" i="14"/>
  <c r="Y75" i="14"/>
  <c r="Z75" i="14"/>
  <c r="AA75" i="14"/>
  <c r="AB75" i="14"/>
  <c r="Y76" i="14"/>
  <c r="Z76" i="14"/>
  <c r="AC76" i="14" s="1"/>
  <c r="AA76" i="14"/>
  <c r="AB76" i="14"/>
  <c r="Y77" i="14"/>
  <c r="Z77" i="14"/>
  <c r="AA77" i="14"/>
  <c r="AB77" i="14"/>
  <c r="Y78" i="14"/>
  <c r="Z78" i="14"/>
  <c r="AA78" i="14"/>
  <c r="AB78" i="14"/>
  <c r="AC78" i="14"/>
  <c r="Y79" i="14"/>
  <c r="Z79" i="14"/>
  <c r="AA79" i="14"/>
  <c r="AB79" i="14"/>
  <c r="Y80" i="14"/>
  <c r="Z80" i="14"/>
  <c r="AC80" i="14" s="1"/>
  <c r="AA80" i="14"/>
  <c r="AB80" i="14"/>
  <c r="Y81" i="14"/>
  <c r="Z81" i="14"/>
  <c r="AA81" i="14"/>
  <c r="AB81" i="14"/>
  <c r="Y82" i="14"/>
  <c r="Z82" i="14"/>
  <c r="AA82" i="14"/>
  <c r="AB82" i="14"/>
  <c r="AC82" i="14"/>
  <c r="Y83" i="14"/>
  <c r="Z83" i="14"/>
  <c r="AA83" i="14"/>
  <c r="AB83" i="14"/>
  <c r="Y84" i="14"/>
  <c r="Z84" i="14"/>
  <c r="AC84" i="14" s="1"/>
  <c r="AA84" i="14"/>
  <c r="AB84" i="14"/>
  <c r="Y85" i="14"/>
  <c r="Z85" i="14"/>
  <c r="AA85" i="14"/>
  <c r="AB85" i="14"/>
  <c r="Y86" i="14"/>
  <c r="Z86" i="14"/>
  <c r="AA86" i="14"/>
  <c r="AB86" i="14"/>
  <c r="AC86" i="14"/>
  <c r="Y87" i="14"/>
  <c r="Z87" i="14"/>
  <c r="AA87" i="14"/>
  <c r="AB87" i="14"/>
  <c r="Y88" i="14"/>
  <c r="Z88" i="14"/>
  <c r="AC88" i="14" s="1"/>
  <c r="AA88" i="14"/>
  <c r="AB88" i="14"/>
  <c r="Y89" i="14"/>
  <c r="Z89" i="14"/>
  <c r="AA89" i="14"/>
  <c r="AB89" i="14"/>
  <c r="Y90" i="14"/>
  <c r="Z90" i="14"/>
  <c r="AA90" i="14"/>
  <c r="AB90" i="14"/>
  <c r="AC90" i="14"/>
  <c r="Y91" i="14"/>
  <c r="Z91" i="14"/>
  <c r="AA91" i="14"/>
  <c r="AB91" i="14"/>
  <c r="Y92" i="14"/>
  <c r="Z92" i="14"/>
  <c r="AC92" i="14" s="1"/>
  <c r="AA92" i="14"/>
  <c r="AB92" i="14"/>
  <c r="Y93" i="14"/>
  <c r="Z93" i="14"/>
  <c r="AA93" i="14"/>
  <c r="AB93" i="14"/>
  <c r="Y94" i="14"/>
  <c r="Z94" i="14"/>
  <c r="AA94" i="14"/>
  <c r="AB94" i="14"/>
  <c r="AC94" i="14"/>
  <c r="Y95" i="14"/>
  <c r="Z95" i="14"/>
  <c r="AC95" i="14" s="1"/>
  <c r="AA95" i="14"/>
  <c r="AB95" i="14"/>
  <c r="Y96" i="14"/>
  <c r="Z96" i="14"/>
  <c r="AA96" i="14"/>
  <c r="AB96" i="14"/>
  <c r="AC96" i="14"/>
  <c r="Y97" i="14"/>
  <c r="Z97" i="14"/>
  <c r="AA97" i="14"/>
  <c r="AB97" i="14"/>
  <c r="Y98" i="14"/>
  <c r="Z98" i="14"/>
  <c r="AC98" i="14" s="1"/>
  <c r="AA98" i="14"/>
  <c r="AB98" i="14"/>
  <c r="Y99" i="14"/>
  <c r="Z99" i="14"/>
  <c r="AA99" i="14"/>
  <c r="AB99" i="14"/>
  <c r="Y100" i="14"/>
  <c r="Z100" i="14"/>
  <c r="AA100" i="14"/>
  <c r="AB100" i="14"/>
  <c r="AC100" i="14"/>
  <c r="Y101" i="14"/>
  <c r="Z101" i="14"/>
  <c r="AA101" i="14"/>
  <c r="AB101" i="14"/>
  <c r="Y2" i="14"/>
  <c r="Z2" i="14"/>
  <c r="AC2" i="14" s="1"/>
  <c r="B61" i="14" s="1"/>
  <c r="AA2" i="14"/>
  <c r="AB2" i="14"/>
  <c r="B62" i="14"/>
  <c r="B60" i="14"/>
  <c r="B9" i="14"/>
  <c r="B11" i="14"/>
  <c r="B12" i="14"/>
  <c r="B43" i="14"/>
  <c r="J2" i="14"/>
  <c r="F2" i="14"/>
  <c r="K2" i="14"/>
  <c r="J3" i="14"/>
  <c r="F3" i="14"/>
  <c r="K3" i="14"/>
  <c r="J4" i="14"/>
  <c r="F4" i="14"/>
  <c r="K4" i="14"/>
  <c r="H4" i="14"/>
  <c r="J5" i="14"/>
  <c r="F5" i="14"/>
  <c r="K5" i="14"/>
  <c r="J6" i="14"/>
  <c r="I6" i="14" s="1"/>
  <c r="F6" i="14"/>
  <c r="K6" i="14"/>
  <c r="J7" i="14"/>
  <c r="F7" i="14"/>
  <c r="K7" i="14"/>
  <c r="H7" i="14"/>
  <c r="J8" i="14"/>
  <c r="F8" i="14"/>
  <c r="K8" i="14"/>
  <c r="H8" i="14"/>
  <c r="J9" i="14"/>
  <c r="F9" i="14"/>
  <c r="K9" i="14"/>
  <c r="H9" i="14"/>
  <c r="J10" i="14"/>
  <c r="F10" i="14"/>
  <c r="K10" i="14"/>
  <c r="H10" i="14"/>
  <c r="J11" i="14"/>
  <c r="F11" i="14"/>
  <c r="K11" i="14"/>
  <c r="H11" i="14"/>
  <c r="J12" i="14"/>
  <c r="F12" i="14"/>
  <c r="K12" i="14"/>
  <c r="H12" i="14"/>
  <c r="J13" i="14"/>
  <c r="F13" i="14"/>
  <c r="K13" i="14"/>
  <c r="H13" i="14"/>
  <c r="J14" i="14"/>
  <c r="F14" i="14"/>
  <c r="K14" i="14"/>
  <c r="H14" i="14"/>
  <c r="J15" i="14"/>
  <c r="F15" i="14"/>
  <c r="K15" i="14"/>
  <c r="H15" i="14"/>
  <c r="J16" i="14"/>
  <c r="F16" i="14"/>
  <c r="K16" i="14"/>
  <c r="H16" i="14"/>
  <c r="J17" i="14"/>
  <c r="F17" i="14"/>
  <c r="K17" i="14"/>
  <c r="H17" i="14"/>
  <c r="J18" i="14"/>
  <c r="F18" i="14"/>
  <c r="K18" i="14"/>
  <c r="H18" i="14"/>
  <c r="J19" i="14"/>
  <c r="F19" i="14"/>
  <c r="K19" i="14"/>
  <c r="H19" i="14"/>
  <c r="J20" i="14"/>
  <c r="F20" i="14"/>
  <c r="K20" i="14"/>
  <c r="H20" i="14"/>
  <c r="J21" i="14"/>
  <c r="F21" i="14"/>
  <c r="K21" i="14"/>
  <c r="H21" i="14"/>
  <c r="J22" i="14"/>
  <c r="F22" i="14"/>
  <c r="K22" i="14"/>
  <c r="H22" i="14"/>
  <c r="J23" i="14"/>
  <c r="F23" i="14"/>
  <c r="K23" i="14"/>
  <c r="H23" i="14"/>
  <c r="J24" i="14"/>
  <c r="F24" i="14"/>
  <c r="K24" i="14"/>
  <c r="H24" i="14"/>
  <c r="J25" i="14"/>
  <c r="F25" i="14"/>
  <c r="K25" i="14"/>
  <c r="H25" i="14"/>
  <c r="J26" i="14"/>
  <c r="F26" i="14"/>
  <c r="K26" i="14"/>
  <c r="H26" i="14"/>
  <c r="J27" i="14"/>
  <c r="F27" i="14"/>
  <c r="K27" i="14"/>
  <c r="H27" i="14"/>
  <c r="J28" i="14"/>
  <c r="F28" i="14"/>
  <c r="K28" i="14"/>
  <c r="H28" i="14"/>
  <c r="J29" i="14"/>
  <c r="F29" i="14"/>
  <c r="K29" i="14"/>
  <c r="H29" i="14"/>
  <c r="J30" i="14"/>
  <c r="F30" i="14"/>
  <c r="K30" i="14"/>
  <c r="H30" i="14"/>
  <c r="J31" i="14"/>
  <c r="F31" i="14"/>
  <c r="K31" i="14"/>
  <c r="H31" i="14"/>
  <c r="J32" i="14"/>
  <c r="F32" i="14"/>
  <c r="K32" i="14"/>
  <c r="H32" i="14"/>
  <c r="J33" i="14"/>
  <c r="F33" i="14"/>
  <c r="K33" i="14"/>
  <c r="H33" i="14"/>
  <c r="J34" i="14"/>
  <c r="F34" i="14"/>
  <c r="K34" i="14"/>
  <c r="H34" i="14"/>
  <c r="J35" i="14"/>
  <c r="F35" i="14"/>
  <c r="K35" i="14"/>
  <c r="H35" i="14"/>
  <c r="J36" i="14"/>
  <c r="F36" i="14"/>
  <c r="K36" i="14"/>
  <c r="H36" i="14"/>
  <c r="J37" i="14"/>
  <c r="F37" i="14"/>
  <c r="K37" i="14"/>
  <c r="H37" i="14"/>
  <c r="J38" i="14"/>
  <c r="F38" i="14"/>
  <c r="K38" i="14"/>
  <c r="H38" i="14"/>
  <c r="J39" i="14"/>
  <c r="F39" i="14"/>
  <c r="K39" i="14"/>
  <c r="H39" i="14"/>
  <c r="J40" i="14"/>
  <c r="F40" i="14"/>
  <c r="K40" i="14"/>
  <c r="H40" i="14"/>
  <c r="J41" i="14"/>
  <c r="F41" i="14"/>
  <c r="K41" i="14"/>
  <c r="H41" i="14"/>
  <c r="J42" i="14"/>
  <c r="F42" i="14"/>
  <c r="K42" i="14"/>
  <c r="H42" i="14"/>
  <c r="J43" i="14"/>
  <c r="F43" i="14"/>
  <c r="K43" i="14"/>
  <c r="H43" i="14"/>
  <c r="J44" i="14"/>
  <c r="F44" i="14"/>
  <c r="K44" i="14"/>
  <c r="H44" i="14"/>
  <c r="J45" i="14"/>
  <c r="F45" i="14"/>
  <c r="K45" i="14"/>
  <c r="H45" i="14"/>
  <c r="J46" i="14"/>
  <c r="F46" i="14"/>
  <c r="K46" i="14"/>
  <c r="H46" i="14"/>
  <c r="J47" i="14"/>
  <c r="F47" i="14"/>
  <c r="K47" i="14"/>
  <c r="H47" i="14"/>
  <c r="J48" i="14"/>
  <c r="F48" i="14"/>
  <c r="K48" i="14"/>
  <c r="H48" i="14"/>
  <c r="J49" i="14"/>
  <c r="F49" i="14"/>
  <c r="K49" i="14"/>
  <c r="H49" i="14"/>
  <c r="J50" i="14"/>
  <c r="F50" i="14"/>
  <c r="K50" i="14"/>
  <c r="H50" i="14"/>
  <c r="J51" i="14"/>
  <c r="F51" i="14"/>
  <c r="K51" i="14"/>
  <c r="H51" i="14"/>
  <c r="J52" i="14"/>
  <c r="F52" i="14"/>
  <c r="K52" i="14"/>
  <c r="H52" i="14"/>
  <c r="J53" i="14"/>
  <c r="F53" i="14"/>
  <c r="K53" i="14"/>
  <c r="H53" i="14"/>
  <c r="J54" i="14"/>
  <c r="F54" i="14"/>
  <c r="K54" i="14"/>
  <c r="H54" i="14"/>
  <c r="J55" i="14"/>
  <c r="F55" i="14"/>
  <c r="K55" i="14"/>
  <c r="H55" i="14"/>
  <c r="J56" i="14"/>
  <c r="F56" i="14"/>
  <c r="K56" i="14"/>
  <c r="H56" i="14"/>
  <c r="J57" i="14"/>
  <c r="F57" i="14"/>
  <c r="K57" i="14"/>
  <c r="H57" i="14"/>
  <c r="J58" i="14"/>
  <c r="F58" i="14"/>
  <c r="K58" i="14"/>
  <c r="H58" i="14"/>
  <c r="J59" i="14"/>
  <c r="F59" i="14"/>
  <c r="K59" i="14"/>
  <c r="H59" i="14"/>
  <c r="J60" i="14"/>
  <c r="F60" i="14"/>
  <c r="K60" i="14"/>
  <c r="H60" i="14"/>
  <c r="J61" i="14"/>
  <c r="F61" i="14"/>
  <c r="K61" i="14"/>
  <c r="H61" i="14"/>
  <c r="J62" i="14"/>
  <c r="F62" i="14"/>
  <c r="K62" i="14"/>
  <c r="H62" i="14"/>
  <c r="J63" i="14"/>
  <c r="F63" i="14"/>
  <c r="K63" i="14"/>
  <c r="H63" i="14"/>
  <c r="J64" i="14"/>
  <c r="F64" i="14"/>
  <c r="K64" i="14"/>
  <c r="H64" i="14"/>
  <c r="J65" i="14"/>
  <c r="F65" i="14"/>
  <c r="K65" i="14"/>
  <c r="H65" i="14"/>
  <c r="J66" i="14"/>
  <c r="F66" i="14"/>
  <c r="K66" i="14"/>
  <c r="H66" i="14"/>
  <c r="J67" i="14"/>
  <c r="F67" i="14"/>
  <c r="K67" i="14"/>
  <c r="H67" i="14"/>
  <c r="J68" i="14"/>
  <c r="F68" i="14"/>
  <c r="K68" i="14"/>
  <c r="H68" i="14"/>
  <c r="J69" i="14"/>
  <c r="F69" i="14"/>
  <c r="K69" i="14"/>
  <c r="H69" i="14"/>
  <c r="J70" i="14"/>
  <c r="F70" i="14"/>
  <c r="K70" i="14"/>
  <c r="H70" i="14"/>
  <c r="J71" i="14"/>
  <c r="F71" i="14"/>
  <c r="K71" i="14"/>
  <c r="H71" i="14"/>
  <c r="J72" i="14"/>
  <c r="F72" i="14"/>
  <c r="K72" i="14"/>
  <c r="H72" i="14"/>
  <c r="J73" i="14"/>
  <c r="F73" i="14"/>
  <c r="K73" i="14"/>
  <c r="H73" i="14"/>
  <c r="J74" i="14"/>
  <c r="F74" i="14"/>
  <c r="K74" i="14"/>
  <c r="H74" i="14"/>
  <c r="J75" i="14"/>
  <c r="F75" i="14"/>
  <c r="K75" i="14"/>
  <c r="H75" i="14"/>
  <c r="J76" i="14"/>
  <c r="F76" i="14"/>
  <c r="K76" i="14"/>
  <c r="H76" i="14"/>
  <c r="J77" i="14"/>
  <c r="F77" i="14"/>
  <c r="K77" i="14"/>
  <c r="H77" i="14"/>
  <c r="J78" i="14"/>
  <c r="F78" i="14"/>
  <c r="K78" i="14"/>
  <c r="H78" i="14"/>
  <c r="J79" i="14"/>
  <c r="F79" i="14"/>
  <c r="K79" i="14"/>
  <c r="H79" i="14"/>
  <c r="J80" i="14"/>
  <c r="F80" i="14"/>
  <c r="K80" i="14"/>
  <c r="H80" i="14"/>
  <c r="J81" i="14"/>
  <c r="F81" i="14"/>
  <c r="K81" i="14"/>
  <c r="H81" i="14"/>
  <c r="J82" i="14"/>
  <c r="F82" i="14"/>
  <c r="K82" i="14"/>
  <c r="H82" i="14"/>
  <c r="J83" i="14"/>
  <c r="F83" i="14"/>
  <c r="K83" i="14"/>
  <c r="H83" i="14"/>
  <c r="J84" i="14"/>
  <c r="F84" i="14"/>
  <c r="K84" i="14"/>
  <c r="H84" i="14"/>
  <c r="J85" i="14"/>
  <c r="F85" i="14"/>
  <c r="K85" i="14"/>
  <c r="H85" i="14"/>
  <c r="J86" i="14"/>
  <c r="F86" i="14"/>
  <c r="K86" i="14"/>
  <c r="H86" i="14"/>
  <c r="J87" i="14"/>
  <c r="F87" i="14"/>
  <c r="K87" i="14"/>
  <c r="H87" i="14"/>
  <c r="J88" i="14"/>
  <c r="F88" i="14"/>
  <c r="K88" i="14"/>
  <c r="H88" i="14"/>
  <c r="J89" i="14"/>
  <c r="F89" i="14"/>
  <c r="K89" i="14"/>
  <c r="H89" i="14"/>
  <c r="J90" i="14"/>
  <c r="F90" i="14"/>
  <c r="K90" i="14"/>
  <c r="H90" i="14"/>
  <c r="J91" i="14"/>
  <c r="F91" i="14"/>
  <c r="K91" i="14"/>
  <c r="H91" i="14"/>
  <c r="J92" i="14"/>
  <c r="F92" i="14"/>
  <c r="K92" i="14"/>
  <c r="H92" i="14"/>
  <c r="J93" i="14"/>
  <c r="F93" i="14"/>
  <c r="K93" i="14"/>
  <c r="H93" i="14"/>
  <c r="J94" i="14"/>
  <c r="F94" i="14"/>
  <c r="K94" i="14"/>
  <c r="H94" i="14"/>
  <c r="J95" i="14"/>
  <c r="F95" i="14"/>
  <c r="K95" i="14"/>
  <c r="H95" i="14"/>
  <c r="J96" i="14"/>
  <c r="F96" i="14"/>
  <c r="K96" i="14"/>
  <c r="H96" i="14"/>
  <c r="J97" i="14"/>
  <c r="F97" i="14"/>
  <c r="K97" i="14"/>
  <c r="H97" i="14"/>
  <c r="J98" i="14"/>
  <c r="F98" i="14"/>
  <c r="K98" i="14"/>
  <c r="H98" i="14"/>
  <c r="J99" i="14"/>
  <c r="F99" i="14"/>
  <c r="K99" i="14"/>
  <c r="H99" i="14"/>
  <c r="J100" i="14"/>
  <c r="F100" i="14"/>
  <c r="K100" i="14"/>
  <c r="H100" i="14"/>
  <c r="J101" i="14"/>
  <c r="F101" i="14"/>
  <c r="K101" i="14"/>
  <c r="H101" i="14"/>
  <c r="J102" i="14"/>
  <c r="F102" i="14"/>
  <c r="K102" i="14"/>
  <c r="H102" i="14"/>
  <c r="J103" i="14"/>
  <c r="F103" i="14"/>
  <c r="K103" i="14"/>
  <c r="H103" i="14"/>
  <c r="J104" i="14"/>
  <c r="F104" i="14"/>
  <c r="K104" i="14"/>
  <c r="H104" i="14"/>
  <c r="J105" i="14"/>
  <c r="F105" i="14"/>
  <c r="K105" i="14"/>
  <c r="H105" i="14"/>
  <c r="J106" i="14"/>
  <c r="F106" i="14"/>
  <c r="K106" i="14"/>
  <c r="H106" i="14"/>
  <c r="J107" i="14"/>
  <c r="F107" i="14"/>
  <c r="K107" i="14"/>
  <c r="H107" i="14"/>
  <c r="J108" i="14"/>
  <c r="F108" i="14"/>
  <c r="K108" i="14"/>
  <c r="H108" i="14"/>
  <c r="J109" i="14"/>
  <c r="F109" i="14"/>
  <c r="K109" i="14"/>
  <c r="H109" i="14"/>
  <c r="J110" i="14"/>
  <c r="F110" i="14"/>
  <c r="K110" i="14"/>
  <c r="H110" i="14"/>
  <c r="J111" i="14"/>
  <c r="F111" i="14"/>
  <c r="K111" i="14"/>
  <c r="H111" i="14"/>
  <c r="J112" i="14"/>
  <c r="F112" i="14"/>
  <c r="K112" i="14"/>
  <c r="H112" i="14"/>
  <c r="J113" i="14"/>
  <c r="F113" i="14"/>
  <c r="K113" i="14"/>
  <c r="H113" i="14"/>
  <c r="J114" i="14"/>
  <c r="F114" i="14"/>
  <c r="K114" i="14"/>
  <c r="H114" i="14"/>
  <c r="J115" i="14"/>
  <c r="F115" i="14"/>
  <c r="K115" i="14"/>
  <c r="H115" i="14"/>
  <c r="J116" i="14"/>
  <c r="F116" i="14"/>
  <c r="K116" i="14"/>
  <c r="H116" i="14"/>
  <c r="J117" i="14"/>
  <c r="F117" i="14"/>
  <c r="K117" i="14"/>
  <c r="H117" i="14"/>
  <c r="J118" i="14"/>
  <c r="F118" i="14"/>
  <c r="K118" i="14"/>
  <c r="H118" i="14"/>
  <c r="J119" i="14"/>
  <c r="F119" i="14"/>
  <c r="K119" i="14"/>
  <c r="H119" i="14"/>
  <c r="J120" i="14"/>
  <c r="F120" i="14"/>
  <c r="K120" i="14"/>
  <c r="H120" i="14"/>
  <c r="J121" i="14"/>
  <c r="F121" i="14"/>
  <c r="K121" i="14"/>
  <c r="H121" i="14"/>
  <c r="J122" i="14"/>
  <c r="F122" i="14"/>
  <c r="K122" i="14"/>
  <c r="H122" i="14"/>
  <c r="J123" i="14"/>
  <c r="F123" i="14"/>
  <c r="K123" i="14"/>
  <c r="H123" i="14"/>
  <c r="J124" i="14"/>
  <c r="F124" i="14"/>
  <c r="K124" i="14"/>
  <c r="H124" i="14"/>
  <c r="J125" i="14"/>
  <c r="F125" i="14"/>
  <c r="K125" i="14"/>
  <c r="H125" i="14"/>
  <c r="J126" i="14"/>
  <c r="F126" i="14"/>
  <c r="K126" i="14"/>
  <c r="H126" i="14"/>
  <c r="J127" i="14"/>
  <c r="F127" i="14"/>
  <c r="K127" i="14"/>
  <c r="H127" i="14"/>
  <c r="J128" i="14"/>
  <c r="F128" i="14"/>
  <c r="K128" i="14"/>
  <c r="H128" i="14"/>
  <c r="J129" i="14"/>
  <c r="F129" i="14"/>
  <c r="K129" i="14"/>
  <c r="H129" i="14"/>
  <c r="J130" i="14"/>
  <c r="F130" i="14"/>
  <c r="K130" i="14"/>
  <c r="H130" i="14"/>
  <c r="J131" i="14"/>
  <c r="F131" i="14"/>
  <c r="K131" i="14"/>
  <c r="H131" i="14"/>
  <c r="J132" i="14"/>
  <c r="F132" i="14"/>
  <c r="K132" i="14"/>
  <c r="H132" i="14"/>
  <c r="J133" i="14"/>
  <c r="F133" i="14"/>
  <c r="K133" i="14"/>
  <c r="H133" i="14"/>
  <c r="J134" i="14"/>
  <c r="F134" i="14"/>
  <c r="K134" i="14"/>
  <c r="H134" i="14"/>
  <c r="J135" i="14"/>
  <c r="F135" i="14"/>
  <c r="K135" i="14"/>
  <c r="H135" i="14"/>
  <c r="J136" i="14"/>
  <c r="F136" i="14"/>
  <c r="K136" i="14"/>
  <c r="H136" i="14"/>
  <c r="J137" i="14"/>
  <c r="F137" i="14"/>
  <c r="K137" i="14"/>
  <c r="H137" i="14"/>
  <c r="J138" i="14"/>
  <c r="F138" i="14"/>
  <c r="K138" i="14"/>
  <c r="H138" i="14"/>
  <c r="J139" i="14"/>
  <c r="F139" i="14"/>
  <c r="K139" i="14"/>
  <c r="H139" i="14"/>
  <c r="J140" i="14"/>
  <c r="F140" i="14"/>
  <c r="K140" i="14"/>
  <c r="H140" i="14"/>
  <c r="J141" i="14"/>
  <c r="F141" i="14"/>
  <c r="K141" i="14"/>
  <c r="H141" i="14"/>
  <c r="J142" i="14"/>
  <c r="F142" i="14"/>
  <c r="K142" i="14"/>
  <c r="H142" i="14"/>
  <c r="J143" i="14"/>
  <c r="F143" i="14"/>
  <c r="K143" i="14"/>
  <c r="H143" i="14"/>
  <c r="J144" i="14"/>
  <c r="F144" i="14"/>
  <c r="K144" i="14"/>
  <c r="H144" i="14"/>
  <c r="J145" i="14"/>
  <c r="F145" i="14"/>
  <c r="K145" i="14"/>
  <c r="H145" i="14"/>
  <c r="J146" i="14"/>
  <c r="F146" i="14"/>
  <c r="K146" i="14"/>
  <c r="H146" i="14"/>
  <c r="J147" i="14"/>
  <c r="F147" i="14"/>
  <c r="K147" i="14"/>
  <c r="H147" i="14"/>
  <c r="J148" i="14"/>
  <c r="F148" i="14"/>
  <c r="K148" i="14"/>
  <c r="H148" i="14"/>
  <c r="J149" i="14"/>
  <c r="F149" i="14"/>
  <c r="K149" i="14"/>
  <c r="H149" i="14"/>
  <c r="J150" i="14"/>
  <c r="F150" i="14"/>
  <c r="K150" i="14"/>
  <c r="H150" i="14"/>
  <c r="J151" i="14"/>
  <c r="F151" i="14"/>
  <c r="K151" i="14"/>
  <c r="H151" i="14"/>
  <c r="J152" i="14"/>
  <c r="F152" i="14"/>
  <c r="K152" i="14"/>
  <c r="H152" i="14"/>
  <c r="J153" i="14"/>
  <c r="F153" i="14"/>
  <c r="K153" i="14"/>
  <c r="H153" i="14"/>
  <c r="J154" i="14"/>
  <c r="F154" i="14"/>
  <c r="K154" i="14"/>
  <c r="H154" i="14"/>
  <c r="J155" i="14"/>
  <c r="F155" i="14"/>
  <c r="K155" i="14"/>
  <c r="H155" i="14"/>
  <c r="J156" i="14"/>
  <c r="F156" i="14"/>
  <c r="K156" i="14"/>
  <c r="H156" i="14"/>
  <c r="J157" i="14"/>
  <c r="F157" i="14"/>
  <c r="K157" i="14"/>
  <c r="H157" i="14"/>
  <c r="J158" i="14"/>
  <c r="F158" i="14"/>
  <c r="K158" i="14"/>
  <c r="H158" i="14"/>
  <c r="J159" i="14"/>
  <c r="F159" i="14"/>
  <c r="K159" i="14"/>
  <c r="H159" i="14"/>
  <c r="J160" i="14"/>
  <c r="F160" i="14"/>
  <c r="K160" i="14"/>
  <c r="H160" i="14"/>
  <c r="J161" i="14"/>
  <c r="F161" i="14"/>
  <c r="K161" i="14"/>
  <c r="H161" i="14"/>
  <c r="J162" i="14"/>
  <c r="F162" i="14"/>
  <c r="K162" i="14"/>
  <c r="H162" i="14"/>
  <c r="J163" i="14"/>
  <c r="F163" i="14"/>
  <c r="K163" i="14"/>
  <c r="H163" i="14"/>
  <c r="J164" i="14"/>
  <c r="F164" i="14"/>
  <c r="K164" i="14"/>
  <c r="H164" i="14"/>
  <c r="J165" i="14"/>
  <c r="F165" i="14"/>
  <c r="K165" i="14"/>
  <c r="H165" i="14"/>
  <c r="J166" i="14"/>
  <c r="F166" i="14"/>
  <c r="K166" i="14"/>
  <c r="H166" i="14"/>
  <c r="J167" i="14"/>
  <c r="F167" i="14"/>
  <c r="K167" i="14"/>
  <c r="H167" i="14"/>
  <c r="J168" i="14"/>
  <c r="F168" i="14"/>
  <c r="K168" i="14"/>
  <c r="H168" i="14"/>
  <c r="J169" i="14"/>
  <c r="F169" i="14"/>
  <c r="K169" i="14"/>
  <c r="H169" i="14"/>
  <c r="J170" i="14"/>
  <c r="F170" i="14"/>
  <c r="K170" i="14"/>
  <c r="H170" i="14"/>
  <c r="J171" i="14"/>
  <c r="F171" i="14"/>
  <c r="K171" i="14"/>
  <c r="H171" i="14"/>
  <c r="J172" i="14"/>
  <c r="F172" i="14"/>
  <c r="K172" i="14"/>
  <c r="H172" i="14"/>
  <c r="J173" i="14"/>
  <c r="F173" i="14"/>
  <c r="K173" i="14"/>
  <c r="H173" i="14"/>
  <c r="J174" i="14"/>
  <c r="F174" i="14"/>
  <c r="K174" i="14"/>
  <c r="H174" i="14"/>
  <c r="J175" i="14"/>
  <c r="F175" i="14"/>
  <c r="K175" i="14"/>
  <c r="H175" i="14"/>
  <c r="J176" i="14"/>
  <c r="F176" i="14"/>
  <c r="K176" i="14"/>
  <c r="H176" i="14"/>
  <c r="J177" i="14"/>
  <c r="F177" i="14"/>
  <c r="K177" i="14"/>
  <c r="H177" i="14"/>
  <c r="J178" i="14"/>
  <c r="F178" i="14"/>
  <c r="K178" i="14"/>
  <c r="H178" i="14"/>
  <c r="J179" i="14"/>
  <c r="F179" i="14"/>
  <c r="K179" i="14"/>
  <c r="H179" i="14"/>
  <c r="J180" i="14"/>
  <c r="F180" i="14"/>
  <c r="K180" i="14"/>
  <c r="H180" i="14"/>
  <c r="J181" i="14"/>
  <c r="F181" i="14"/>
  <c r="K181" i="14"/>
  <c r="H181" i="14"/>
  <c r="J182" i="14"/>
  <c r="F182" i="14"/>
  <c r="K182" i="14"/>
  <c r="H182" i="14"/>
  <c r="J183" i="14"/>
  <c r="F183" i="14"/>
  <c r="K183" i="14"/>
  <c r="H183" i="14"/>
  <c r="J184" i="14"/>
  <c r="F184" i="14"/>
  <c r="K184" i="14"/>
  <c r="H184" i="14"/>
  <c r="J185" i="14"/>
  <c r="F185" i="14"/>
  <c r="K185" i="14"/>
  <c r="H185" i="14"/>
  <c r="J186" i="14"/>
  <c r="F186" i="14"/>
  <c r="K186" i="14"/>
  <c r="H186" i="14"/>
  <c r="J187" i="14"/>
  <c r="F187" i="14"/>
  <c r="K187" i="14"/>
  <c r="H187" i="14"/>
  <c r="J188" i="14"/>
  <c r="F188" i="14"/>
  <c r="K188" i="14"/>
  <c r="H188" i="14"/>
  <c r="J189" i="14"/>
  <c r="F189" i="14"/>
  <c r="K189" i="14"/>
  <c r="H189" i="14"/>
  <c r="J190" i="14"/>
  <c r="F190" i="14"/>
  <c r="K190" i="14"/>
  <c r="H190" i="14"/>
  <c r="J191" i="14"/>
  <c r="F191" i="14"/>
  <c r="K191" i="14"/>
  <c r="H191" i="14"/>
  <c r="J192" i="14"/>
  <c r="F192" i="14"/>
  <c r="K192" i="14"/>
  <c r="H192" i="14"/>
  <c r="J193" i="14"/>
  <c r="F193" i="14"/>
  <c r="K193" i="14"/>
  <c r="H193" i="14"/>
  <c r="J194" i="14"/>
  <c r="F194" i="14"/>
  <c r="K194" i="14"/>
  <c r="H194" i="14"/>
  <c r="J195" i="14"/>
  <c r="F195" i="14"/>
  <c r="K195" i="14"/>
  <c r="H195" i="14"/>
  <c r="J196" i="14"/>
  <c r="F196" i="14"/>
  <c r="K196" i="14"/>
  <c r="H196" i="14"/>
  <c r="J197" i="14"/>
  <c r="F197" i="14"/>
  <c r="K197" i="14"/>
  <c r="H197" i="14"/>
  <c r="J198" i="14"/>
  <c r="F198" i="14"/>
  <c r="K198" i="14"/>
  <c r="H198" i="14"/>
  <c r="J199" i="14"/>
  <c r="F199" i="14"/>
  <c r="K199" i="14"/>
  <c r="H199" i="14"/>
  <c r="J200" i="14"/>
  <c r="F200" i="14"/>
  <c r="K200" i="14"/>
  <c r="H200" i="14"/>
  <c r="J201" i="14"/>
  <c r="F201" i="14"/>
  <c r="K201" i="14"/>
  <c r="H201" i="14"/>
  <c r="J202" i="14"/>
  <c r="F202" i="14"/>
  <c r="K202" i="14"/>
  <c r="H202" i="14"/>
  <c r="J203" i="14"/>
  <c r="F203" i="14"/>
  <c r="K203" i="14"/>
  <c r="H203" i="14"/>
  <c r="J204" i="14"/>
  <c r="F204" i="14"/>
  <c r="K204" i="14"/>
  <c r="H204" i="14"/>
  <c r="J205" i="14"/>
  <c r="F205" i="14"/>
  <c r="K205" i="14"/>
  <c r="H205" i="14"/>
  <c r="J206" i="14"/>
  <c r="F206" i="14"/>
  <c r="K206" i="14"/>
  <c r="H206" i="14"/>
  <c r="J207" i="14"/>
  <c r="F207" i="14"/>
  <c r="K207" i="14"/>
  <c r="H207" i="14"/>
  <c r="J208" i="14"/>
  <c r="F208" i="14"/>
  <c r="K208" i="14"/>
  <c r="H208" i="14"/>
  <c r="J209" i="14"/>
  <c r="F209" i="14"/>
  <c r="K209" i="14"/>
  <c r="H209" i="14"/>
  <c r="J210" i="14"/>
  <c r="F210" i="14"/>
  <c r="K210" i="14"/>
  <c r="H210" i="14"/>
  <c r="J211" i="14"/>
  <c r="F211" i="14"/>
  <c r="K211" i="14"/>
  <c r="H211" i="14"/>
  <c r="J212" i="14"/>
  <c r="F212" i="14"/>
  <c r="K212" i="14"/>
  <c r="H212" i="14"/>
  <c r="J213" i="14"/>
  <c r="F213" i="14"/>
  <c r="K213" i="14"/>
  <c r="H213" i="14"/>
  <c r="J214" i="14"/>
  <c r="F214" i="14"/>
  <c r="K214" i="14"/>
  <c r="H214" i="14"/>
  <c r="J215" i="14"/>
  <c r="F215" i="14"/>
  <c r="K215" i="14"/>
  <c r="H215" i="14"/>
  <c r="J216" i="14"/>
  <c r="F216" i="14"/>
  <c r="K216" i="14"/>
  <c r="H216" i="14"/>
  <c r="J217" i="14"/>
  <c r="F217" i="14"/>
  <c r="K217" i="14"/>
  <c r="H217" i="14"/>
  <c r="J218" i="14"/>
  <c r="F218" i="14"/>
  <c r="K218" i="14"/>
  <c r="H218" i="14"/>
  <c r="J219" i="14"/>
  <c r="F219" i="14"/>
  <c r="K219" i="14"/>
  <c r="H219" i="14"/>
  <c r="J220" i="14"/>
  <c r="F220" i="14"/>
  <c r="K220" i="14"/>
  <c r="H220" i="14"/>
  <c r="J221" i="14"/>
  <c r="F221" i="14"/>
  <c r="K221" i="14"/>
  <c r="H221" i="14"/>
  <c r="J222" i="14"/>
  <c r="F222" i="14"/>
  <c r="K222" i="14"/>
  <c r="H222" i="14"/>
  <c r="J223" i="14"/>
  <c r="F223" i="14"/>
  <c r="K223" i="14"/>
  <c r="H223" i="14"/>
  <c r="J224" i="14"/>
  <c r="F224" i="14"/>
  <c r="K224" i="14"/>
  <c r="H224" i="14"/>
  <c r="J225" i="14"/>
  <c r="F225" i="14"/>
  <c r="K225" i="14"/>
  <c r="H225" i="14"/>
  <c r="J226" i="14"/>
  <c r="F226" i="14"/>
  <c r="K226" i="14"/>
  <c r="H226" i="14"/>
  <c r="J227" i="14"/>
  <c r="F227" i="14"/>
  <c r="K227" i="14"/>
  <c r="H227" i="14"/>
  <c r="J228" i="14"/>
  <c r="F228" i="14"/>
  <c r="K228" i="14"/>
  <c r="H228" i="14"/>
  <c r="J229" i="14"/>
  <c r="F229" i="14"/>
  <c r="K229" i="14"/>
  <c r="H229" i="14"/>
  <c r="J230" i="14"/>
  <c r="F230" i="14"/>
  <c r="K230" i="14"/>
  <c r="H230" i="14"/>
  <c r="J231" i="14"/>
  <c r="F231" i="14"/>
  <c r="K231" i="14"/>
  <c r="H231" i="14"/>
  <c r="J232" i="14"/>
  <c r="F232" i="14"/>
  <c r="K232" i="14"/>
  <c r="H232" i="14"/>
  <c r="J233" i="14"/>
  <c r="F233" i="14"/>
  <c r="K233" i="14"/>
  <c r="H233" i="14"/>
  <c r="J234" i="14"/>
  <c r="F234" i="14"/>
  <c r="K234" i="14"/>
  <c r="H234" i="14"/>
  <c r="J235" i="14"/>
  <c r="F235" i="14"/>
  <c r="K235" i="14"/>
  <c r="H235" i="14"/>
  <c r="J236" i="14"/>
  <c r="F236" i="14"/>
  <c r="K236" i="14"/>
  <c r="H236" i="14"/>
  <c r="J237" i="14"/>
  <c r="F237" i="14"/>
  <c r="K237" i="14"/>
  <c r="H237" i="14"/>
  <c r="J238" i="14"/>
  <c r="F238" i="14"/>
  <c r="K238" i="14"/>
  <c r="H238" i="14"/>
  <c r="J239" i="14"/>
  <c r="F239" i="14"/>
  <c r="K239" i="14"/>
  <c r="H239" i="14"/>
  <c r="J240" i="14"/>
  <c r="F240" i="14"/>
  <c r="K240" i="14"/>
  <c r="H240" i="14"/>
  <c r="J241" i="14"/>
  <c r="F241" i="14"/>
  <c r="K241" i="14"/>
  <c r="H241" i="14"/>
  <c r="J242" i="14"/>
  <c r="F242" i="14"/>
  <c r="K242" i="14"/>
  <c r="H242" i="14"/>
  <c r="J243" i="14"/>
  <c r="F243" i="14"/>
  <c r="K243" i="14"/>
  <c r="H243" i="14"/>
  <c r="J244" i="14"/>
  <c r="F244" i="14"/>
  <c r="K244" i="14"/>
  <c r="H244" i="14"/>
  <c r="J245" i="14"/>
  <c r="F245" i="14"/>
  <c r="K245" i="14"/>
  <c r="H245" i="14"/>
  <c r="J246" i="14"/>
  <c r="F246" i="14"/>
  <c r="K246" i="14"/>
  <c r="H246" i="14"/>
  <c r="J247" i="14"/>
  <c r="F247" i="14"/>
  <c r="K247" i="14"/>
  <c r="H247" i="14"/>
  <c r="J248" i="14"/>
  <c r="F248" i="14"/>
  <c r="K248" i="14"/>
  <c r="H248" i="14"/>
  <c r="J249" i="14"/>
  <c r="F249" i="14"/>
  <c r="K249" i="14"/>
  <c r="H249" i="14"/>
  <c r="J250" i="14"/>
  <c r="F250" i="14"/>
  <c r="K250" i="14"/>
  <c r="H250" i="14"/>
  <c r="J251" i="14"/>
  <c r="F251" i="14"/>
  <c r="K251" i="14"/>
  <c r="H251" i="14"/>
  <c r="J252" i="14"/>
  <c r="F252" i="14"/>
  <c r="K252" i="14"/>
  <c r="H252" i="14"/>
  <c r="J253" i="14"/>
  <c r="F253" i="14"/>
  <c r="K253" i="14"/>
  <c r="H253" i="14"/>
  <c r="J254" i="14"/>
  <c r="F254" i="14"/>
  <c r="K254" i="14"/>
  <c r="H254" i="14"/>
  <c r="J255" i="14"/>
  <c r="F255" i="14"/>
  <c r="K255" i="14"/>
  <c r="H255" i="14"/>
  <c r="J256" i="14"/>
  <c r="F256" i="14"/>
  <c r="K256" i="14"/>
  <c r="H256" i="14"/>
  <c r="J257" i="14"/>
  <c r="F257" i="14"/>
  <c r="K257" i="14"/>
  <c r="H257" i="14"/>
  <c r="J258" i="14"/>
  <c r="F258" i="14"/>
  <c r="K258" i="14"/>
  <c r="H258" i="14"/>
  <c r="J259" i="14"/>
  <c r="F259" i="14"/>
  <c r="K259" i="14"/>
  <c r="H259" i="14"/>
  <c r="J260" i="14"/>
  <c r="F260" i="14"/>
  <c r="K260" i="14"/>
  <c r="H260" i="14"/>
  <c r="J261" i="14"/>
  <c r="F261" i="14"/>
  <c r="K261" i="14"/>
  <c r="H261" i="14"/>
  <c r="J262" i="14"/>
  <c r="F262" i="14"/>
  <c r="K262" i="14"/>
  <c r="H262" i="14"/>
  <c r="J263" i="14"/>
  <c r="F263" i="14"/>
  <c r="K263" i="14"/>
  <c r="H263" i="14"/>
  <c r="J264" i="14"/>
  <c r="F264" i="14"/>
  <c r="K264" i="14"/>
  <c r="H264" i="14"/>
  <c r="J265" i="14"/>
  <c r="F265" i="14"/>
  <c r="K265" i="14"/>
  <c r="H265" i="14"/>
  <c r="J266" i="14"/>
  <c r="F266" i="14"/>
  <c r="K266" i="14"/>
  <c r="H266" i="14"/>
  <c r="J267" i="14"/>
  <c r="F267" i="14"/>
  <c r="K267" i="14"/>
  <c r="H267" i="14"/>
  <c r="J268" i="14"/>
  <c r="F268" i="14"/>
  <c r="K268" i="14"/>
  <c r="H268" i="14"/>
  <c r="J269" i="14"/>
  <c r="F269" i="14"/>
  <c r="K269" i="14"/>
  <c r="H269" i="14"/>
  <c r="J270" i="14"/>
  <c r="F270" i="14"/>
  <c r="K270" i="14"/>
  <c r="H270" i="14"/>
  <c r="J271" i="14"/>
  <c r="F271" i="14"/>
  <c r="K271" i="14"/>
  <c r="H271" i="14"/>
  <c r="J272" i="14"/>
  <c r="F272" i="14"/>
  <c r="K272" i="14"/>
  <c r="H272" i="14"/>
  <c r="J273" i="14"/>
  <c r="F273" i="14"/>
  <c r="K273" i="14"/>
  <c r="H273" i="14"/>
  <c r="J274" i="14"/>
  <c r="F274" i="14"/>
  <c r="K274" i="14"/>
  <c r="H274" i="14"/>
  <c r="J275" i="14"/>
  <c r="F275" i="14"/>
  <c r="K275" i="14"/>
  <c r="H275" i="14"/>
  <c r="J276" i="14"/>
  <c r="F276" i="14"/>
  <c r="K276" i="14"/>
  <c r="H276" i="14"/>
  <c r="J277" i="14"/>
  <c r="F277" i="14"/>
  <c r="K277" i="14"/>
  <c r="H277" i="14"/>
  <c r="J278" i="14"/>
  <c r="F278" i="14"/>
  <c r="K278" i="14"/>
  <c r="H278" i="14"/>
  <c r="J279" i="14"/>
  <c r="F279" i="14"/>
  <c r="K279" i="14"/>
  <c r="H279" i="14"/>
  <c r="J280" i="14"/>
  <c r="F280" i="14"/>
  <c r="K280" i="14"/>
  <c r="H280" i="14"/>
  <c r="J281" i="14"/>
  <c r="F281" i="14"/>
  <c r="K281" i="14"/>
  <c r="H281" i="14"/>
  <c r="J282" i="14"/>
  <c r="F282" i="14"/>
  <c r="K282" i="14"/>
  <c r="H282" i="14"/>
  <c r="J283" i="14"/>
  <c r="F283" i="14"/>
  <c r="K283" i="14"/>
  <c r="H283" i="14"/>
  <c r="J284" i="14"/>
  <c r="F284" i="14"/>
  <c r="K284" i="14"/>
  <c r="H284" i="14"/>
  <c r="J285" i="14"/>
  <c r="F285" i="14"/>
  <c r="K285" i="14"/>
  <c r="H285" i="14"/>
  <c r="J286" i="14"/>
  <c r="F286" i="14"/>
  <c r="K286" i="14"/>
  <c r="H286" i="14"/>
  <c r="J287" i="14"/>
  <c r="F287" i="14"/>
  <c r="K287" i="14"/>
  <c r="H287" i="14"/>
  <c r="J288" i="14"/>
  <c r="F288" i="14"/>
  <c r="K288" i="14"/>
  <c r="H288" i="14"/>
  <c r="J289" i="14"/>
  <c r="F289" i="14"/>
  <c r="K289" i="14"/>
  <c r="H289" i="14"/>
  <c r="J290" i="14"/>
  <c r="F290" i="14"/>
  <c r="K290" i="14"/>
  <c r="H290" i="14"/>
  <c r="J291" i="14"/>
  <c r="F291" i="14"/>
  <c r="K291" i="14"/>
  <c r="H291" i="14"/>
  <c r="J292" i="14"/>
  <c r="F292" i="14"/>
  <c r="K292" i="14"/>
  <c r="H292" i="14"/>
  <c r="J293" i="14"/>
  <c r="F293" i="14"/>
  <c r="K293" i="14"/>
  <c r="H293" i="14"/>
  <c r="J294" i="14"/>
  <c r="F294" i="14"/>
  <c r="H294" i="14" s="1"/>
  <c r="K294" i="14"/>
  <c r="J295" i="14"/>
  <c r="F295" i="14"/>
  <c r="K295" i="14"/>
  <c r="H295" i="14"/>
  <c r="J296" i="14"/>
  <c r="F296" i="14"/>
  <c r="K296" i="14"/>
  <c r="H296" i="14"/>
  <c r="J297" i="14"/>
  <c r="F297" i="14"/>
  <c r="K297" i="14"/>
  <c r="H297" i="14"/>
  <c r="J298" i="14"/>
  <c r="F298" i="14"/>
  <c r="K298" i="14"/>
  <c r="H298" i="14"/>
  <c r="J299" i="14"/>
  <c r="F299" i="14"/>
  <c r="K299" i="14"/>
  <c r="H299" i="14"/>
  <c r="J300" i="14"/>
  <c r="F300" i="14"/>
  <c r="K300" i="14"/>
  <c r="H300" i="14"/>
  <c r="J301" i="14"/>
  <c r="F301" i="14"/>
  <c r="K301" i="14"/>
  <c r="H301" i="14"/>
  <c r="J302" i="14"/>
  <c r="F302" i="14"/>
  <c r="K302" i="14"/>
  <c r="H302" i="14"/>
  <c r="J303" i="14"/>
  <c r="F303" i="14"/>
  <c r="K303" i="14"/>
  <c r="H303" i="14"/>
  <c r="J304" i="14"/>
  <c r="F304" i="14"/>
  <c r="K304" i="14"/>
  <c r="H304" i="14"/>
  <c r="J305" i="14"/>
  <c r="F305" i="14"/>
  <c r="K305" i="14"/>
  <c r="H305" i="14"/>
  <c r="J306" i="14"/>
  <c r="F306" i="14"/>
  <c r="K306" i="14"/>
  <c r="H306" i="14"/>
  <c r="J307" i="14"/>
  <c r="F307" i="14"/>
  <c r="K307" i="14"/>
  <c r="H307" i="14"/>
  <c r="J308" i="14"/>
  <c r="F308" i="14"/>
  <c r="K308" i="14"/>
  <c r="H308" i="14"/>
  <c r="J309" i="14"/>
  <c r="F309" i="14"/>
  <c r="K309" i="14"/>
  <c r="H309" i="14"/>
  <c r="J310" i="14"/>
  <c r="F310" i="14"/>
  <c r="K310" i="14"/>
  <c r="H310" i="14"/>
  <c r="J311" i="14"/>
  <c r="F311" i="14"/>
  <c r="H311" i="14" s="1"/>
  <c r="K311" i="14"/>
  <c r="J312" i="14"/>
  <c r="F312" i="14"/>
  <c r="K312" i="14"/>
  <c r="H312" i="14"/>
  <c r="J313" i="14"/>
  <c r="F313" i="14"/>
  <c r="K313" i="14"/>
  <c r="H313" i="14"/>
  <c r="J314" i="14"/>
  <c r="F314" i="14"/>
  <c r="K314" i="14"/>
  <c r="H314" i="14"/>
  <c r="J315" i="14"/>
  <c r="F315" i="14"/>
  <c r="K315" i="14"/>
  <c r="H315" i="14"/>
  <c r="J316" i="14"/>
  <c r="F316" i="14"/>
  <c r="K316" i="14"/>
  <c r="H316" i="14"/>
  <c r="J317" i="14"/>
  <c r="F317" i="14"/>
  <c r="K317" i="14"/>
  <c r="H317" i="14"/>
  <c r="J318" i="14"/>
  <c r="F318" i="14"/>
  <c r="K318" i="14"/>
  <c r="H318" i="14"/>
  <c r="J319" i="14"/>
  <c r="F319" i="14"/>
  <c r="K319" i="14"/>
  <c r="H319" i="14"/>
  <c r="J320" i="14"/>
  <c r="F320" i="14"/>
  <c r="K320" i="14"/>
  <c r="H320" i="14"/>
  <c r="J321" i="14"/>
  <c r="F321" i="14"/>
  <c r="K321" i="14"/>
  <c r="H321" i="14"/>
  <c r="J322" i="14"/>
  <c r="F322" i="14"/>
  <c r="K322" i="14"/>
  <c r="H322" i="14"/>
  <c r="J323" i="14"/>
  <c r="F323" i="14"/>
  <c r="K323" i="14"/>
  <c r="H323" i="14"/>
  <c r="J324" i="14"/>
  <c r="F324" i="14"/>
  <c r="K324" i="14"/>
  <c r="H324" i="14"/>
  <c r="J325" i="14"/>
  <c r="F325" i="14"/>
  <c r="K325" i="14"/>
  <c r="H325" i="14"/>
  <c r="J326" i="14"/>
  <c r="F326" i="14"/>
  <c r="K326" i="14"/>
  <c r="H326" i="14"/>
  <c r="J327" i="14"/>
  <c r="F327" i="14"/>
  <c r="K327" i="14"/>
  <c r="H327" i="14"/>
  <c r="J328" i="14"/>
  <c r="F328" i="14"/>
  <c r="K328" i="14"/>
  <c r="H328" i="14"/>
  <c r="J329" i="14"/>
  <c r="F329" i="14"/>
  <c r="K329" i="14"/>
  <c r="H329" i="14"/>
  <c r="J330" i="14"/>
  <c r="F330" i="14"/>
  <c r="K330" i="14"/>
  <c r="H330" i="14"/>
  <c r="J331" i="14"/>
  <c r="F331" i="14"/>
  <c r="K331" i="14"/>
  <c r="H331" i="14"/>
  <c r="J332" i="14"/>
  <c r="F332" i="14"/>
  <c r="K332" i="14"/>
  <c r="H332" i="14"/>
  <c r="J333" i="14"/>
  <c r="F333" i="14"/>
  <c r="K333" i="14"/>
  <c r="H333" i="14"/>
  <c r="J334" i="14"/>
  <c r="F334" i="14"/>
  <c r="K334" i="14"/>
  <c r="H334" i="14"/>
  <c r="J335" i="14"/>
  <c r="F335" i="14"/>
  <c r="K335" i="14"/>
  <c r="H335" i="14"/>
  <c r="J336" i="14"/>
  <c r="F336" i="14"/>
  <c r="K336" i="14"/>
  <c r="H336" i="14"/>
  <c r="J337" i="14"/>
  <c r="F337" i="14"/>
  <c r="K337" i="14"/>
  <c r="H337" i="14"/>
  <c r="J338" i="14"/>
  <c r="F338" i="14"/>
  <c r="K338" i="14"/>
  <c r="H338" i="14"/>
  <c r="J339" i="14"/>
  <c r="F339" i="14"/>
  <c r="K339" i="14"/>
  <c r="H339" i="14"/>
  <c r="J340" i="14"/>
  <c r="F340" i="14"/>
  <c r="K340" i="14"/>
  <c r="H340" i="14"/>
  <c r="J341" i="14"/>
  <c r="F341" i="14"/>
  <c r="K341" i="14"/>
  <c r="H341" i="14"/>
  <c r="J342" i="14"/>
  <c r="F342" i="14"/>
  <c r="K342" i="14"/>
  <c r="H342" i="14"/>
  <c r="J343" i="14"/>
  <c r="F343" i="14"/>
  <c r="K343" i="14"/>
  <c r="H343" i="14"/>
  <c r="J344" i="14"/>
  <c r="F344" i="14"/>
  <c r="K344" i="14"/>
  <c r="H344" i="14"/>
  <c r="J345" i="14"/>
  <c r="F345" i="14"/>
  <c r="K345" i="14"/>
  <c r="H345" i="14"/>
  <c r="J346" i="14"/>
  <c r="F346" i="14"/>
  <c r="K346" i="14"/>
  <c r="H346" i="14"/>
  <c r="J347" i="14"/>
  <c r="F347" i="14"/>
  <c r="K347" i="14"/>
  <c r="H347" i="14"/>
  <c r="J348" i="14"/>
  <c r="F348" i="14"/>
  <c r="K348" i="14"/>
  <c r="H348" i="14"/>
  <c r="J349" i="14"/>
  <c r="F349" i="14"/>
  <c r="K349" i="14"/>
  <c r="H349" i="14"/>
  <c r="J350" i="14"/>
  <c r="F350" i="14"/>
  <c r="K350" i="14"/>
  <c r="H350" i="14"/>
  <c r="J351" i="14"/>
  <c r="F351" i="14"/>
  <c r="K351" i="14"/>
  <c r="H351" i="14"/>
  <c r="J352" i="14"/>
  <c r="F352" i="14"/>
  <c r="K352" i="14"/>
  <c r="H352" i="14"/>
  <c r="J353" i="14"/>
  <c r="F353" i="14"/>
  <c r="K353" i="14"/>
  <c r="H353" i="14"/>
  <c r="J354" i="14"/>
  <c r="F354" i="14"/>
  <c r="K354" i="14"/>
  <c r="H354" i="14"/>
  <c r="J355" i="14"/>
  <c r="F355" i="14"/>
  <c r="K355" i="14"/>
  <c r="H355" i="14"/>
  <c r="J356" i="14"/>
  <c r="F356" i="14"/>
  <c r="H356" i="14" s="1"/>
  <c r="K356" i="14"/>
  <c r="J357" i="14"/>
  <c r="F357" i="14"/>
  <c r="H357" i="14" s="1"/>
  <c r="K357" i="14"/>
  <c r="J358" i="14"/>
  <c r="F358" i="14"/>
  <c r="K358" i="14"/>
  <c r="H358" i="14"/>
  <c r="J359" i="14"/>
  <c r="F359" i="14"/>
  <c r="K359" i="14"/>
  <c r="H359" i="14"/>
  <c r="J360" i="14"/>
  <c r="F360" i="14"/>
  <c r="K360" i="14"/>
  <c r="H360" i="14"/>
  <c r="J361" i="14"/>
  <c r="F361" i="14"/>
  <c r="K361" i="14"/>
  <c r="H361" i="14"/>
  <c r="J362" i="14"/>
  <c r="F362" i="14"/>
  <c r="K362" i="14"/>
  <c r="H362" i="14"/>
  <c r="J363" i="14"/>
  <c r="F363" i="14"/>
  <c r="K363" i="14"/>
  <c r="H363" i="14"/>
  <c r="J364" i="14"/>
  <c r="F364" i="14"/>
  <c r="K364" i="14"/>
  <c r="H364" i="14"/>
  <c r="J365" i="14"/>
  <c r="F365" i="14"/>
  <c r="K365" i="14"/>
  <c r="H365" i="14"/>
  <c r="J366" i="14"/>
  <c r="F366" i="14"/>
  <c r="K366" i="14"/>
  <c r="H366" i="14"/>
  <c r="J367" i="14"/>
  <c r="F367" i="14"/>
  <c r="K367" i="14"/>
  <c r="H367" i="14"/>
  <c r="J368" i="14"/>
  <c r="F368" i="14"/>
  <c r="K368" i="14"/>
  <c r="H368" i="14"/>
  <c r="J369" i="14"/>
  <c r="F369" i="14"/>
  <c r="K369" i="14"/>
  <c r="H369" i="14"/>
  <c r="J370" i="14"/>
  <c r="F370" i="14"/>
  <c r="K370" i="14"/>
  <c r="H370" i="14"/>
  <c r="J371" i="14"/>
  <c r="F371" i="14"/>
  <c r="K371" i="14"/>
  <c r="H371" i="14"/>
  <c r="J372" i="14"/>
  <c r="F372" i="14"/>
  <c r="K372" i="14"/>
  <c r="H372" i="14"/>
  <c r="J373" i="14"/>
  <c r="F373" i="14"/>
  <c r="K373" i="14"/>
  <c r="H373" i="14"/>
  <c r="J374" i="14"/>
  <c r="F374" i="14"/>
  <c r="K374" i="14"/>
  <c r="H374" i="14"/>
  <c r="J375" i="14"/>
  <c r="F375" i="14"/>
  <c r="K375" i="14"/>
  <c r="H375" i="14"/>
  <c r="J376" i="14"/>
  <c r="F376" i="14"/>
  <c r="K376" i="14"/>
  <c r="H376" i="14"/>
  <c r="J377" i="14"/>
  <c r="F377" i="14"/>
  <c r="K377" i="14"/>
  <c r="H377" i="14"/>
  <c r="J378" i="14"/>
  <c r="F378" i="14"/>
  <c r="K378" i="14"/>
  <c r="H378" i="14"/>
  <c r="J379" i="14"/>
  <c r="F379" i="14"/>
  <c r="K379" i="14"/>
  <c r="H379" i="14"/>
  <c r="J380" i="14"/>
  <c r="F380" i="14"/>
  <c r="K380" i="14"/>
  <c r="H380" i="14"/>
  <c r="J381" i="14"/>
  <c r="F381" i="14"/>
  <c r="K381" i="14"/>
  <c r="H381" i="14"/>
  <c r="J382" i="14"/>
  <c r="F382" i="14"/>
  <c r="K382" i="14"/>
  <c r="H382" i="14"/>
  <c r="J383" i="14"/>
  <c r="F383" i="14"/>
  <c r="K383" i="14"/>
  <c r="H383" i="14"/>
  <c r="J384" i="14"/>
  <c r="F384" i="14"/>
  <c r="K384" i="14"/>
  <c r="H384" i="14"/>
  <c r="J385" i="14"/>
  <c r="F385" i="14"/>
  <c r="K385" i="14"/>
  <c r="H385" i="14"/>
  <c r="J386" i="14"/>
  <c r="F386" i="14"/>
  <c r="K386" i="14"/>
  <c r="H386" i="14"/>
  <c r="J387" i="14"/>
  <c r="F387" i="14"/>
  <c r="K387" i="14"/>
  <c r="H387" i="14"/>
  <c r="J388" i="14"/>
  <c r="F388" i="14"/>
  <c r="K388" i="14"/>
  <c r="H388" i="14"/>
  <c r="J389" i="14"/>
  <c r="F389" i="14"/>
  <c r="K389" i="14"/>
  <c r="H389" i="14"/>
  <c r="J390" i="14"/>
  <c r="F390" i="14"/>
  <c r="K390" i="14"/>
  <c r="H390" i="14"/>
  <c r="J391" i="14"/>
  <c r="F391" i="14"/>
  <c r="K391" i="14"/>
  <c r="H391" i="14"/>
  <c r="J392" i="14"/>
  <c r="F392" i="14"/>
  <c r="K392" i="14"/>
  <c r="H392" i="14"/>
  <c r="I2" i="14"/>
  <c r="I3" i="14"/>
  <c r="I4" i="14"/>
  <c r="I5"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B58" i="14"/>
  <c r="B57" i="14"/>
  <c r="B56" i="14"/>
  <c r="B55" i="14"/>
  <c r="B54" i="14"/>
  <c r="B53" i="14"/>
  <c r="B52" i="14"/>
  <c r="B51" i="14"/>
  <c r="B50" i="14"/>
  <c r="B49" i="14"/>
  <c r="B48" i="14"/>
  <c r="B47" i="14"/>
  <c r="B46" i="14"/>
  <c r="B45" i="14"/>
  <c r="B44"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 i="14"/>
  <c r="B8" i="14"/>
  <c r="B7" i="14"/>
  <c r="B6" i="14"/>
  <c r="B5" i="14"/>
  <c r="B2" i="14"/>
  <c r="G159" i="14"/>
  <c r="G160" i="14"/>
  <c r="G161" i="14"/>
  <c r="G162" i="14"/>
  <c r="G163" i="14"/>
  <c r="G164" i="14"/>
  <c r="G165" i="14"/>
  <c r="G166" i="14"/>
  <c r="G167" i="14"/>
  <c r="G168" i="14"/>
  <c r="G169" i="14"/>
  <c r="G170" i="14"/>
  <c r="G171"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12" i="14"/>
  <c r="G113" i="14"/>
  <c r="G111" i="14"/>
  <c r="G108" i="14"/>
  <c r="G109" i="14"/>
  <c r="G110" i="14"/>
  <c r="G106" i="14"/>
  <c r="G107" i="14"/>
  <c r="G99" i="14"/>
  <c r="G100" i="14"/>
  <c r="G101" i="14"/>
  <c r="G102" i="14"/>
  <c r="G103" i="14"/>
  <c r="G104" i="14"/>
  <c r="G105"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61" i="14"/>
  <c r="G62" i="14"/>
  <c r="G45" i="14"/>
  <c r="G46" i="14"/>
  <c r="G47" i="14"/>
  <c r="G48" i="14"/>
  <c r="G49" i="14"/>
  <c r="G50" i="14"/>
  <c r="G51" i="14"/>
  <c r="G52" i="14"/>
  <c r="G53" i="14"/>
  <c r="G54" i="14"/>
  <c r="G55" i="14"/>
  <c r="G56" i="14"/>
  <c r="G57" i="14"/>
  <c r="G58" i="14"/>
  <c r="G59" i="14"/>
  <c r="G60"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376" i="14"/>
  <c r="G377" i="14"/>
  <c r="G378" i="14"/>
  <c r="G379" i="14"/>
  <c r="G380" i="14"/>
  <c r="G381" i="14"/>
  <c r="G382" i="14"/>
  <c r="G383" i="14"/>
  <c r="G384" i="14"/>
  <c r="G385" i="14"/>
  <c r="G386" i="14"/>
  <c r="G387" i="14"/>
  <c r="G388" i="14"/>
  <c r="G389" i="14"/>
  <c r="G390" i="14"/>
  <c r="G391" i="14"/>
  <c r="G392" i="14"/>
  <c r="G364" i="14"/>
  <c r="G365" i="14"/>
  <c r="G366" i="14"/>
  <c r="G367" i="14"/>
  <c r="G368" i="14"/>
  <c r="G369" i="14"/>
  <c r="G370" i="14"/>
  <c r="G371" i="14"/>
  <c r="G372" i="14"/>
  <c r="G373" i="14"/>
  <c r="G374" i="14"/>
  <c r="G375" i="14"/>
  <c r="G349" i="14"/>
  <c r="G350" i="14"/>
  <c r="G351" i="14"/>
  <c r="G352" i="14"/>
  <c r="G353" i="14"/>
  <c r="G354" i="14"/>
  <c r="G355" i="14"/>
  <c r="G356" i="14"/>
  <c r="G357" i="14"/>
  <c r="G358" i="14"/>
  <c r="G359" i="14"/>
  <c r="G360" i="14"/>
  <c r="G361" i="14"/>
  <c r="G362" i="14"/>
  <c r="G363" i="14"/>
  <c r="G348" i="14"/>
  <c r="G331" i="14"/>
  <c r="G332" i="14"/>
  <c r="G333" i="14"/>
  <c r="G334" i="14"/>
  <c r="G335" i="14"/>
  <c r="G336" i="14"/>
  <c r="G337" i="14"/>
  <c r="G338" i="14"/>
  <c r="G339" i="14"/>
  <c r="G340" i="14"/>
  <c r="G341" i="14"/>
  <c r="G342" i="14"/>
  <c r="G343" i="14"/>
  <c r="G344" i="14"/>
  <c r="G345" i="14"/>
  <c r="G346" i="14"/>
  <c r="G347" i="14"/>
  <c r="G320" i="14"/>
  <c r="G321" i="14"/>
  <c r="G322" i="14"/>
  <c r="G323" i="14"/>
  <c r="G324" i="14"/>
  <c r="G325" i="14"/>
  <c r="G326" i="14"/>
  <c r="G327" i="14"/>
  <c r="G328" i="14"/>
  <c r="G329" i="14"/>
  <c r="G330" i="14"/>
  <c r="G319" i="14"/>
  <c r="G305" i="14"/>
  <c r="G306" i="14"/>
  <c r="G307" i="14"/>
  <c r="G308" i="14"/>
  <c r="G309" i="14"/>
  <c r="G310" i="14"/>
  <c r="G311" i="14"/>
  <c r="G312" i="14"/>
  <c r="G313" i="14"/>
  <c r="G314" i="14"/>
  <c r="G315" i="14"/>
  <c r="G316" i="14"/>
  <c r="G317" i="14"/>
  <c r="G318" i="14"/>
  <c r="G304" i="14"/>
  <c r="G3" i="14"/>
  <c r="G63" i="14"/>
  <c r="G64" i="14"/>
  <c r="G2" i="14"/>
  <c r="AD2" i="14"/>
  <c r="AE2" i="14"/>
  <c r="AF2" i="14"/>
  <c r="AG2" i="14"/>
  <c r="H6" i="14"/>
  <c r="AC99" i="14"/>
  <c r="AC87" i="14"/>
  <c r="AC83" i="14"/>
  <c r="H2" i="14"/>
  <c r="B59" i="14" s="1"/>
  <c r="AC91" i="14"/>
  <c r="AC79" i="14"/>
  <c r="AC75" i="14"/>
  <c r="AC71" i="14"/>
  <c r="AC67" i="14"/>
  <c r="AC59" i="14"/>
  <c r="AC55" i="14"/>
  <c r="AC51" i="14"/>
  <c r="AC47" i="14"/>
  <c r="AC43" i="14"/>
  <c r="AC39" i="14"/>
  <c r="AC35" i="14"/>
  <c r="AC31" i="14"/>
  <c r="AC27" i="14"/>
  <c r="AC23" i="14"/>
  <c r="AC19" i="14"/>
  <c r="AC15" i="14"/>
  <c r="AC11" i="14"/>
  <c r="AC7" i="14"/>
  <c r="AC3" i="14"/>
  <c r="H5" i="14"/>
  <c r="H3" i="14"/>
  <c r="AC101" i="14"/>
  <c r="AC97" i="14"/>
  <c r="AC93" i="14"/>
  <c r="AC89" i="14"/>
  <c r="AC85" i="14"/>
  <c r="AC81" i="14"/>
  <c r="AC77" i="14"/>
  <c r="AC73" i="14"/>
  <c r="AC69" i="14"/>
  <c r="AC65" i="14"/>
  <c r="AC61" i="14"/>
  <c r="AC57" i="14"/>
  <c r="AC53" i="14"/>
  <c r="AC49" i="14"/>
  <c r="AC45" i="14"/>
  <c r="AC41" i="14"/>
  <c r="AC37" i="14"/>
  <c r="AC33" i="14"/>
  <c r="AC29" i="14"/>
  <c r="AC25" i="14"/>
  <c r="AC21" i="14"/>
  <c r="AC17" i="14"/>
  <c r="AC13" i="14"/>
  <c r="AC9" i="14"/>
  <c r="AC5" i="14"/>
</calcChain>
</file>

<file path=xl/sharedStrings.xml><?xml version="1.0" encoding="utf-8"?>
<sst xmlns="http://schemas.openxmlformats.org/spreadsheetml/2006/main" count="832" uniqueCount="413">
  <si>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</si>
  <si>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</si>
  <si>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</si>
  <si>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</si>
  <si>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</si>
  <si>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</si>
  <si>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</si>
  <si>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</si>
  <si>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</si>
  <si>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</si>
  <si>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</si>
  <si>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</si>
  <si>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</si>
  <si>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</si>
  <si>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</si>
  <si>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</si>
  <si>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</si>
  <si>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</si>
  <si>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</si>
  <si>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</si>
  <si>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</si>
  <si>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</si>
  <si>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</si>
  <si>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</si>
  <si>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</si>
  <si>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</si>
  <si>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</si>
  <si>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</si>
  <si>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</si>
  <si>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</si>
  <si>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</si>
  <si>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</si>
  <si>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</si>
  <si>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</si>
  <si>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</si>
  <si>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</si>
  <si>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</si>
  <si>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</si>
  <si>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</si>
  <si>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</si>
  <si>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</si>
  <si>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</si>
  <si>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</si>
  <si>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</si>
  <si>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</si>
  <si>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</si>
  <si>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</si>
  <si>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</si>
  <si>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</si>
  <si>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</si>
  <si>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</si>
  <si>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</si>
  <si>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</si>
  <si>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</si>
  <si>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</si>
  <si>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</si>
  <si>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</si>
  <si>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</si>
  <si>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</si>
  <si>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</si>
  <si>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</si>
  <si>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</si>
  <si>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</si>
  <si>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</si>
  <si>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</si>
  <si>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</si>
  <si>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</si>
  <si>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</si>
  <si>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</si>
  <si>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</si>
  <si>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</si>
  <si>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</si>
  <si>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</si>
  <si>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</si>
  <si>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</si>
  <si>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</si>
  <si>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</si>
  <si>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</si>
  <si>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</si>
  <si>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</si>
  <si>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</si>
  <si>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</si>
  <si>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</si>
  <si>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</si>
  <si>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</si>
  <si>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</si>
  <si>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</si>
  <si>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</si>
  <si>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</si>
  <si>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</si>
  <si>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</si>
  <si>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</si>
  <si>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</si>
  <si>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</si>
  <si>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</si>
  <si>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</si>
  <si>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</si>
  <si>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</si>
  <si>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</si>
  <si>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</si>
  <si>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</si>
  <si>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</si>
  <si>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</si>
  <si>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</si>
  <si>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</si>
  <si>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</si>
  <si>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</si>
  <si>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</si>
  <si>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</si>
  <si>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</si>
  <si>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</si>
  <si>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</si>
  <si>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</si>
  <si>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</si>
  <si>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</si>
  <si>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</si>
  <si>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</si>
  <si>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</si>
  <si>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</si>
  <si>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</si>
  <si>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</si>
  <si>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</si>
  <si>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</si>
  <si>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</si>
  <si>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</si>
  <si>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</si>
  <si>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</si>
  <si>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</si>
  <si>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</si>
  <si>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</si>
  <si>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</si>
  <si>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</si>
  <si>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</si>
  <si>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</si>
  <si>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</si>
  <si>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</si>
  <si>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</si>
  <si>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</si>
  <si>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</si>
  <si>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</si>
  <si>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</si>
  <si>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</si>
  <si>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</si>
  <si>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</si>
  <si>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</si>
  <si>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</si>
  <si>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</si>
  <si>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</si>
  <si>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</si>
  <si>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</si>
  <si>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</si>
  <si>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</si>
  <si>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</si>
  <si>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</si>
  <si>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</si>
  <si>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</si>
  <si>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</si>
  <si>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</si>
  <si>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</si>
  <si>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</si>
  <si>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</si>
  <si>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</si>
  <si>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</si>
  <si>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</si>
  <si>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</si>
  <si>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</si>
  <si>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</si>
  <si>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</si>
  <si>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</si>
  <si>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</si>
  <si>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</si>
  <si>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</si>
  <si>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</si>
  <si>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</si>
  <si>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</si>
  <si>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</si>
  <si>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</si>
  <si>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</si>
  <si>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</si>
  <si>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</si>
  <si>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</si>
  <si>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</si>
  <si>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</si>
  <si>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</si>
  <si>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</si>
  <si>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</si>
  <si>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</si>
  <si>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</si>
  <si>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</si>
  <si>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</si>
  <si>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</si>
  <si>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</si>
  <si>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</si>
  <si>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</si>
  <si>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</si>
  <si>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</si>
  <si>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</si>
  <si>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</si>
  <si>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</si>
  <si>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</si>
  <si>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</si>
  <si>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</si>
  <si>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</si>
  <si>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</si>
  <si>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</si>
  <si>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</si>
  <si>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</si>
  <si>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</si>
  <si>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</si>
  <si>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</si>
  <si>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</si>
  <si>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</si>
  <si>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</si>
  <si>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</si>
  <si>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</si>
  <si>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charset val="238"/>
      </rPr>
      <t>(112+113)</t>
    </r>
  </si>
  <si>
    <t xml:space="preserve">   1. Sales revenues</t>
  </si>
  <si>
    <t xml:space="preserve">   2. Other operating revenues</t>
  </si>
  <si>
    <r>
      <t xml:space="preserve">II. OPERATING EXPENSES </t>
    </r>
    <r>
      <rPr>
        <sz val="9"/>
        <rFont val="Arial"/>
        <family val="2"/>
        <charset val="238"/>
      </rPr>
      <t>(115+116+120+124+125+126+129+130)</t>
    </r>
  </si>
  <si>
    <t xml:space="preserve">    1. Changes in value of work in progress and finished products</t>
  </si>
  <si>
    <r>
      <t xml:space="preserve">    2. Material costs </t>
    </r>
    <r>
      <rPr>
        <sz val="9"/>
        <rFont val="Arial"/>
        <family val="2"/>
        <charset val="238"/>
      </rPr>
      <t>(117 do 119)</t>
    </r>
  </si>
  <si>
    <t xml:space="preserve">        a) Cost of raw and production materials</t>
  </si>
  <si>
    <t xml:space="preserve">        b) Cost of goods sold</t>
  </si>
  <si>
    <t xml:space="preserve">        c) Other external costs</t>
  </si>
  <si>
    <r>
      <t xml:space="preserve">   3. Employees costs </t>
    </r>
    <r>
      <rPr>
        <sz val="9"/>
        <rFont val="Arial"/>
        <family val="2"/>
        <charset val="238"/>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</si>
  <si>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</si>
  <si>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</si>
  <si>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</si>
  <si>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</si>
  <si>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charset val="238"/>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</si>
  <si>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</si>
  <si>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</si>
  <si>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</si>
  <si>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</si>
  <si>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</si>
  <si>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charset val="238"/>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</si>
  <si>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</si>
  <si>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</si>
  <si>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</si>
  <si>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</si>
  <si>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</si>
  <si>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charset val="238"/>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</si>
  <si>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</si>
  <si>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</si>
  <si>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</si>
  <si>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</si>
  <si>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</si>
  <si>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</si>
  <si>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</si>
  <si>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charset val="238"/>
      </rPr>
      <t>(111+131+142 + 144)</t>
    </r>
  </si>
  <si>
    <r>
      <t xml:space="preserve">X.   TOTAL EXPENSES </t>
    </r>
    <r>
      <rPr>
        <sz val="9"/>
        <rFont val="Arial"/>
        <family val="2"/>
        <charset val="238"/>
      </rPr>
      <t>(114+137+143 + 145)</t>
    </r>
  </si>
  <si>
    <t>VIII. EXTRAORDINARY - OTHER EXPENSES</t>
  </si>
  <si>
    <r>
      <t xml:space="preserve">XI.  PROFIT OR LOSS BEFORE TAXATION </t>
    </r>
    <r>
      <rPr>
        <sz val="9"/>
        <rFont val="Arial"/>
        <family val="2"/>
        <charset val="238"/>
      </rPr>
      <t>(146-147)</t>
    </r>
  </si>
  <si>
    <t xml:space="preserve">  1. Profit before taxation (146-147)</t>
  </si>
  <si>
    <t xml:space="preserve">  2. Loss before taxation (147-146)</t>
  </si>
  <si>
    <t>XII.  PROFIT TAX</t>
  </si>
  <si>
    <r>
      <t xml:space="preserve">XIII. PROFIT OR LOSS FOR THE PERIOD </t>
    </r>
    <r>
      <rPr>
        <sz val="9"/>
        <rFont val="Arial"/>
        <family val="2"/>
        <charset val="238"/>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</si>
  <si>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</si>
  <si>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</si>
  <si>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</si>
  <si>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</si>
  <si>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</si>
  <si>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</si>
  <si>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</si>
  <si>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</si>
  <si>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charset val="238"/>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</si>
  <si>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</si>
  <si>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</si>
  <si>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</si>
  <si>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</si>
  <si>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</si>
  <si>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</si>
  <si>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</si>
  <si>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</si>
  <si>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</si>
  <si>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charset val="238"/>
      </rPr>
      <t xml:space="preserve"> (158-166)</t>
    </r>
  </si>
  <si>
    <t>V. COMPREHENSIVE GAIN OR LOSS FOR THE PERIOD (157+167)</t>
  </si>
  <si>
    <t>VI. COMPREHENSIVE GAIN OR LOSS FOR THE PERIOD</t>
  </si>
  <si>
    <t>BALANCE SHEET</t>
  </si>
  <si>
    <r>
      <t xml:space="preserve">AOP
</t>
    </r>
    <r>
      <rPr>
        <b/>
        <sz val="8"/>
        <rFont val="Arial"/>
        <family val="2"/>
        <charset val="238"/>
      </rPr>
      <t>code</t>
    </r>
  </si>
  <si>
    <r>
      <t xml:space="preserve">AOP
</t>
    </r>
    <r>
      <rPr>
        <b/>
        <sz val="7"/>
        <rFont val="Arial"/>
        <family val="2"/>
        <charset val="238"/>
      </rPr>
      <t>code</t>
    </r>
  </si>
  <si>
    <t>Current     year</t>
  </si>
  <si>
    <t>Current    year</t>
  </si>
  <si>
    <t>Position</t>
  </si>
  <si>
    <t>A)  RECIVABLES FOR SUBSCRIBED BUT NOT PAID-IN CAPITAL</t>
  </si>
  <si>
    <r>
      <t xml:space="preserve">B)  LONG-TERM ASSETS </t>
    </r>
    <r>
      <rPr>
        <sz val="9"/>
        <rFont val="Arial"/>
        <family val="2"/>
        <charset val="238"/>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</si>
  <si>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</si>
  <si>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</si>
  <si>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</si>
  <si>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</si>
  <si>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</si>
  <si>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</si>
  <si>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</si>
  <si>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</si>
  <si>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</si>
  <si>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</si>
  <si>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</si>
  <si>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</si>
  <si>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</si>
  <si>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</si>
  <si>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</si>
  <si>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</si>
  <si>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</si>
  <si>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</si>
  <si>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</si>
  <si>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</si>
  <si>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</si>
  <si>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</si>
  <si>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</si>
  <si>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</si>
  <si>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</si>
  <si>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</si>
  <si>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</si>
  <si>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</si>
  <si>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</si>
  <si>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</si>
  <si>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charset val="238"/>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</si>
  <si>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</si>
  <si>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</si>
  <si>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</si>
  <si>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</si>
  <si>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</si>
  <si>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</si>
  <si>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</si>
  <si>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</si>
  <si>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</si>
  <si>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</si>
  <si>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</si>
  <si>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</si>
  <si>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</si>
  <si>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</si>
  <si>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</si>
  <si>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</si>
  <si>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</si>
  <si>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</si>
  <si>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</si>
  <si>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</si>
  <si>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charset val="238"/>
      </rPr>
      <t>(001+002+034+059)</t>
    </r>
  </si>
  <si>
    <t>F)  OFF BALANCE SHEET ITEMS</t>
  </si>
  <si>
    <t>LIABILITIES</t>
  </si>
  <si>
    <r>
      <t xml:space="preserve">A)  CAPITAL AND RESERVES </t>
    </r>
    <r>
      <rPr>
        <sz val="9"/>
        <rFont val="Arial"/>
        <family val="2"/>
        <charset val="238"/>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</si>
  <si>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</si>
  <si>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</si>
  <si>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</si>
  <si>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</si>
  <si>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</si>
  <si>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</si>
  <si>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</si>
  <si>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</si>
  <si>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</si>
  <si>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</si>
  <si>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</si>
  <si>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</si>
  <si>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</si>
  <si>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</si>
  <si>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</si>
  <si>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</si>
  <si>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charset val="238"/>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</si>
  <si>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</si>
  <si>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</si>
  <si>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</si>
  <si>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charset val="238"/>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</si>
  <si>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</si>
  <si>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</si>
  <si>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</si>
  <si>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</si>
  <si>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</si>
  <si>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</si>
  <si>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</si>
  <si>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</si>
  <si>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</si>
  <si>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</si>
  <si>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charset val="238"/>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</si>
  <si>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</si>
  <si>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</si>
  <si>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</si>
  <si>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</si>
  <si>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</si>
  <si>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</si>
  <si>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charset val="238"/>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</si>
  <si>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</si>
  <si>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</si>
  <si>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</si>
  <si>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</si>
  <si>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</si>
  <si>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</si>
  <si>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</si>
  <si>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</si>
  <si>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</si>
  <si>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</si>
  <si>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</si>
  <si>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</si>
  <si>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</si>
  <si>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</si>
  <si>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YES</t>
  </si>
  <si>
    <t xml:space="preserve">THE GROUP PETROKEMIJA </t>
  </si>
  <si>
    <t>The Group Petrokemija d.d.</t>
  </si>
  <si>
    <t>20.15</t>
  </si>
  <si>
    <t>RESTORAN PETROKEMIJA d.o.o.</t>
  </si>
  <si>
    <t>01335316</t>
  </si>
  <si>
    <t>PETROKEMIJA  d.o.o.</t>
  </si>
  <si>
    <t>NOVI SAD</t>
  </si>
  <si>
    <t>08754608</t>
  </si>
  <si>
    <t>LUKA ŠIBENIK d.o.o.</t>
  </si>
  <si>
    <t>ŠIBENIK</t>
  </si>
  <si>
    <t>03037525</t>
  </si>
  <si>
    <t>Registration number (MB):</t>
  </si>
  <si>
    <t>1.1.2014.</t>
  </si>
  <si>
    <t>DRAGAN MARČINKO, KARLO DOŠEN</t>
  </si>
  <si>
    <t>30.06.2014.</t>
  </si>
  <si>
    <t>as at   30.06.2014.</t>
  </si>
  <si>
    <t>for the period   01.01.2014. to 30.06.2014.</t>
  </si>
  <si>
    <t>for the perod   01.01.2014. to  30.06.2014.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</si>
</sst>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sz val="10"/>
      <color indexed="18"/>
      <name val="Arial"/>
      <family val="2"/>
      <charset val="238"/>
    </font>
    <font>
      <b/>
      <sz val="10"/>
      <color indexed="18"/>
      <name val="Arial"/>
      <family val="2"/>
      <charset val="238"/>
    </font>
    <font>
      <b/>
      <sz val="10"/>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sz val="9"/>
      <color indexed="8"/>
      <name val="Arial"/>
      <family val="2"/>
      <charset val="238"/>
    </font>
  </fonts>
  <fills count="3">
    <fill>
      <patternFill patternType="none"/>
    </fill>
    <fill>
      <patternFill patternType="gray125"/>
    </fill>
    <fill>
      <patternFill patternType="lightGray">
        <fgColor indexed="22"/>
      </patternFill>
    </fill>
  </fills>
  <borders count="4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right style="thin">
        <color indexed="64"/>
      </right>
      <top style="medium">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xf numFmtId="0" fontId="13" fillId="0" borderId="0">
      <alignment vertical="top"/>
    </xf>
    <xf numFmtId="0" fontId="6" fillId="0" borderId="0" applyNumberFormat="0" applyFill="0" applyBorder="0" applyAlignment="0" applyProtection="0">
      <alignment vertical="top"/>
      <protection locked="0"/>
    </xf>
    <xf numFmtId="0" fontId="13" fillId="0" borderId="0">
      <alignment vertical="top"/>
    </xf>
    <xf numFmtId="0" fontId="13" fillId="0" borderId="0">
      <alignment vertical="top"/>
    </xf>
    <xf numFmtId="0" fontId="13" fillId="0" borderId="0">
      <alignment vertical="top"/>
    </xf>
    <xf numFmtId="0" fontId="13" fillId="0" borderId="0">
      <alignment vertical="top"/>
    </xf>
  </cellStyleXfs>
  <cellXfs count="32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49" fontId="0" fillId="0" borderId="0" xfId="0" applyNumberFormat="1"/>
    <xf numFmtId="3" fontId="0" fillId="0" borderId="0" xfId="0" applyNumberFormat="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 fontId="0" fillId="0" borderId="0" xfId="0" applyNumberFormat="1"/>
    <xf numFmtId="0" fontId="0" fillId="0" borderId="9" xfId="0" applyBorder="1"/>
    <xf numFmtId="49" fontId="0" fillId="0" borderId="9" xfId="0" applyNumberFormat="1" applyBorder="1"/>
    <xf numFmtId="0" fontId="0" fillId="0" borderId="10" xfId="0" applyFill="1" applyBorder="1"/>
    <xf numFmtId="2" fontId="0" fillId="0" borderId="0" xfId="0" applyNumberFormat="1"/>
    <xf numFmtId="49" fontId="0" fillId="0" borderId="0" xfId="0" applyNumberFormat="1" applyBorder="1"/>
    <xf numFmtId="2" fontId="0" fillId="0" borderId="9" xfId="0" applyNumberFormat="1" applyBorder="1"/>
    <xf numFmtId="3" fontId="2" fillId="0" borderId="11"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wrapText="1"/>
    </xf>
    <xf numFmtId="1" fontId="0" fillId="0" borderId="9" xfId="0" applyNumberFormat="1" applyBorder="1"/>
    <xf numFmtId="1" fontId="0" fillId="0" borderId="13" xfId="0" applyNumberFormat="1" applyBorder="1"/>
    <xf numFmtId="1" fontId="0" fillId="0" borderId="5" xfId="0" applyNumberFormat="1" applyBorder="1"/>
    <xf numFmtId="1" fontId="0" fillId="0" borderId="0" xfId="0" applyNumberFormat="1" applyBorder="1"/>
    <xf numFmtId="164" fontId="4" fillId="0" borderId="12" xfId="0" applyNumberFormat="1" applyFont="1" applyFill="1" applyBorder="1" applyAlignment="1">
      <alignment horizontal="center" vertical="center"/>
    </xf>
    <xf numFmtId="0" fontId="7" fillId="0" borderId="0" xfId="4" applyFont="1" applyAlignment="1"/>
    <xf numFmtId="0" fontId="1" fillId="0" borderId="0" xfId="4" applyFont="1" applyAlignment="1"/>
    <xf numFmtId="0" fontId="7" fillId="0" borderId="13" xfId="4" applyFont="1" applyFill="1" applyBorder="1" applyAlignment="1" applyProtection="1">
      <alignment horizontal="center" vertical="center"/>
      <protection locked="0" hidden="1"/>
    </xf>
    <xf numFmtId="0" fontId="4" fillId="0" borderId="0" xfId="4" applyFont="1" applyFill="1" applyBorder="1" applyAlignment="1" applyProtection="1">
      <alignment horizontal="left" vertical="center"/>
      <protection hidden="1"/>
    </xf>
    <xf numFmtId="0" fontId="5" fillId="0" borderId="0" xfId="4" applyFont="1" applyFill="1" applyBorder="1" applyAlignment="1" applyProtection="1">
      <alignment vertical="center"/>
      <protection hidden="1"/>
    </xf>
    <xf numFmtId="0" fontId="5" fillId="0" borderId="0" xfId="4" applyFont="1" applyFill="1" applyBorder="1" applyAlignment="1" applyProtection="1">
      <alignment horizontal="center" vertical="center" wrapText="1"/>
      <protection hidden="1"/>
    </xf>
    <xf numFmtId="0" fontId="7" fillId="0" borderId="0" xfId="4" applyFont="1" applyBorder="1" applyAlignment="1" applyProtection="1">
      <protection hidden="1"/>
    </xf>
    <xf numFmtId="0" fontId="16" fillId="0" borderId="0" xfId="4" applyFont="1" applyBorder="1" applyAlignment="1" applyProtection="1">
      <alignment horizontal="right" vertical="center" wrapText="1"/>
      <protection hidden="1"/>
    </xf>
    <xf numFmtId="0" fontId="16" fillId="0" borderId="0" xfId="4" applyNumberFormat="1" applyFont="1" applyFill="1" applyBorder="1" applyAlignment="1" applyProtection="1">
      <alignment horizontal="right" vertical="center" shrinkToFit="1"/>
      <protection locked="0" hidden="1"/>
    </xf>
    <xf numFmtId="0" fontId="16" fillId="0" borderId="0" xfId="4" applyFont="1" applyFill="1" applyBorder="1" applyAlignment="1" applyProtection="1">
      <alignment horizontal="left" vertical="center"/>
      <protection hidden="1"/>
    </xf>
    <xf numFmtId="0" fontId="7" fillId="0" borderId="0" xfId="4" applyFont="1" applyFill="1" applyBorder="1" applyAlignment="1" applyProtection="1">
      <protection hidden="1"/>
    </xf>
    <xf numFmtId="0" fontId="7" fillId="0" borderId="0" xfId="4" applyFont="1" applyBorder="1" applyAlignment="1" applyProtection="1">
      <alignment horizontal="left"/>
      <protection hidden="1"/>
    </xf>
    <xf numFmtId="0" fontId="7" fillId="0" borderId="0" xfId="4" applyFont="1" applyBorder="1" applyAlignment="1" applyProtection="1">
      <alignment vertical="top"/>
      <protection hidden="1"/>
    </xf>
    <xf numFmtId="0" fontId="7" fillId="0" borderId="0" xfId="4" applyFont="1" applyBorder="1" applyAlignment="1" applyProtection="1">
      <alignment horizontal="right"/>
      <protection hidden="1"/>
    </xf>
    <xf numFmtId="0" fontId="4" fillId="0" borderId="0" xfId="4" applyFont="1" applyFill="1" applyBorder="1" applyAlignment="1" applyProtection="1">
      <alignment horizontal="right" vertical="center"/>
      <protection locked="0" hidden="1"/>
    </xf>
    <xf numFmtId="0" fontId="5" fillId="0" borderId="0" xfId="4" applyFont="1" applyBorder="1" applyAlignment="1" applyProtection="1">
      <protection hidden="1"/>
    </xf>
    <xf numFmtId="0" fontId="4" fillId="0" borderId="0" xfId="4" applyFont="1" applyBorder="1" applyAlignment="1" applyProtection="1">
      <alignment vertical="top"/>
      <protection hidden="1"/>
    </xf>
    <xf numFmtId="0" fontId="7" fillId="0" borderId="0" xfId="4" applyFont="1" applyBorder="1" applyAlignment="1" applyProtection="1">
      <alignment horizontal="center"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0" xfId="4" applyFont="1" applyBorder="1" applyAlignment="1" applyProtection="1">
      <alignment horizontal="right" vertical="top"/>
      <protection hidden="1"/>
    </xf>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0" xfId="4" applyFont="1" applyBorder="1" applyAlignment="1"/>
    <xf numFmtId="0" fontId="7" fillId="0" borderId="0" xfId="4" applyFont="1" applyBorder="1" applyAlignment="1" applyProtection="1">
      <alignment horizontal="left" vertical="top"/>
      <protection hidden="1"/>
    </xf>
    <xf numFmtId="0" fontId="7" fillId="0" borderId="14" xfId="4" applyFont="1" applyBorder="1" applyAlignment="1" applyProtection="1">
      <protection hidden="1"/>
    </xf>
    <xf numFmtId="0" fontId="7" fillId="0" borderId="0" xfId="4" applyFont="1" applyBorder="1" applyAlignment="1" applyProtection="1">
      <alignment vertical="center"/>
      <protection hidden="1"/>
    </xf>
    <xf numFmtId="0" fontId="7" fillId="0" borderId="15" xfId="4" applyFont="1" applyBorder="1" applyAlignment="1" applyProtection="1">
      <protection hidden="1"/>
    </xf>
    <xf numFmtId="0" fontId="7" fillId="0" borderId="15" xfId="4" applyFont="1" applyBorder="1" applyAlignment="1"/>
    <xf numFmtId="0" fontId="18" fillId="0" borderId="0" xfId="0" applyFont="1"/>
    <xf numFmtId="0" fontId="8" fillId="0" borderId="0" xfId="0" applyFont="1"/>
    <xf numFmtId="0" fontId="1" fillId="0" borderId="0" xfId="6" applyFont="1" applyAlignment="1">
      <alignment wrapText="1"/>
    </xf>
    <xf numFmtId="0" fontId="1" fillId="0" borderId="0" xfId="0" applyFont="1"/>
    <xf numFmtId="0" fontId="1" fillId="0" borderId="0" xfId="6" applyFont="1" applyBorder="1" applyAlignment="1">
      <alignment wrapText="1"/>
    </xf>
    <xf numFmtId="164" fontId="24" fillId="0" borderId="1" xfId="0" applyNumberFormat="1" applyFont="1" applyFill="1" applyBorder="1" applyAlignment="1">
      <alignment horizontal="center" vertical="center"/>
    </xf>
    <xf numFmtId="3" fontId="3" fillId="0" borderId="12"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4" fillId="0" borderId="12" xfId="0" applyNumberFormat="1" applyFont="1" applyFill="1" applyBorder="1" applyAlignment="1">
      <alignment horizontal="center" vertical="center"/>
    </xf>
    <xf numFmtId="164" fontId="24" fillId="0" borderId="4" xfId="0" applyNumberFormat="1" applyFont="1" applyFill="1" applyBorder="1" applyAlignment="1">
      <alignment horizontal="center" vertical="center"/>
    </xf>
    <xf numFmtId="0" fontId="17" fillId="0" borderId="0" xfId="4" applyFont="1" applyBorder="1" applyAlignment="1" applyProtection="1">
      <alignment vertical="center"/>
      <protection hidden="1"/>
    </xf>
    <xf numFmtId="0" fontId="17" fillId="0" borderId="0" xfId="3" applyFont="1" applyBorder="1" applyAlignment="1" applyProtection="1">
      <alignment vertical="center"/>
      <protection hidden="1"/>
    </xf>
    <xf numFmtId="0" fontId="17" fillId="0" borderId="0" xfId="4" applyFont="1" applyBorder="1" applyAlignment="1" applyProtection="1">
      <protection hidden="1"/>
    </xf>
    <xf numFmtId="0" fontId="22" fillId="0" borderId="7" xfId="6" applyFont="1" applyFill="1" applyBorder="1" applyAlignment="1">
      <alignment horizontal="center" vertical="center" wrapText="1"/>
    </xf>
    <xf numFmtId="0" fontId="1" fillId="0" borderId="7" xfId="0" applyFont="1" applyBorder="1" applyAlignment="1">
      <alignment horizontal="center" vertical="center" wrapText="1"/>
    </xf>
    <xf numFmtId="0" fontId="23" fillId="0" borderId="7" xfId="6" applyFont="1" applyFill="1" applyBorder="1" applyAlignment="1" applyProtection="1">
      <alignment horizontal="center" vertical="center"/>
      <protection hidden="1"/>
    </xf>
    <xf numFmtId="0" fontId="13" fillId="0" borderId="0" xfId="5">
      <alignment vertical="top"/>
    </xf>
    <xf numFmtId="0" fontId="1" fillId="0" borderId="0" xfId="5" applyFont="1" applyAlignment="1"/>
    <xf numFmtId="0" fontId="13" fillId="0" borderId="0" xfId="5" applyAlignment="1"/>
    <xf numFmtId="0" fontId="21" fillId="0" borderId="0" xfId="5" applyFont="1" applyAlignment="1"/>
    <xf numFmtId="0" fontId="7" fillId="0" borderId="0" xfId="4" applyFont="1" applyFill="1" applyBorder="1" applyAlignment="1" applyProtection="1">
      <alignment horizontal="center" vertical="top"/>
      <protection hidden="1"/>
    </xf>
    <xf numFmtId="0" fontId="7" fillId="0" borderId="0" xfId="4" applyFont="1" applyFill="1" applyBorder="1" applyAlignment="1" applyProtection="1">
      <alignment horizontal="center"/>
      <protection hidden="1"/>
    </xf>
    <xf numFmtId="0" fontId="7" fillId="0" borderId="0" xfId="4" applyFont="1" applyBorder="1" applyAlignment="1" applyProtection="1">
      <alignment horizontal="right" wrapText="1"/>
      <protection hidden="1"/>
    </xf>
    <xf numFmtId="3" fontId="8" fillId="0" borderId="12"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hidden="1"/>
    </xf>
    <xf numFmtId="3" fontId="2" fillId="0" borderId="4" xfId="0" applyNumberFormat="1" applyFont="1" applyFill="1" applyBorder="1" applyAlignment="1" applyProtection="1">
      <alignment vertical="center"/>
      <protection hidden="1"/>
    </xf>
    <xf numFmtId="3" fontId="8" fillId="0" borderId="12"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11" xfId="0" applyNumberFormat="1" applyFont="1" applyFill="1" applyBorder="1" applyAlignment="1" applyProtection="1">
      <alignment vertical="center"/>
      <protection hidden="1"/>
    </xf>
    <xf numFmtId="0" fontId="27" fillId="0" borderId="0" xfId="3" applyFont="1" applyBorder="1" applyAlignment="1" applyProtection="1">
      <alignment vertical="center"/>
      <protection hidden="1"/>
    </xf>
    <xf numFmtId="14" fontId="4" fillId="0" borderId="9" xfId="4" applyNumberFormat="1" applyFont="1" applyFill="1" applyBorder="1" applyAlignment="1" applyProtection="1">
      <alignment horizontal="center" vertical="center"/>
      <protection locked="0" hidden="1"/>
    </xf>
    <xf numFmtId="1" fontId="4" fillId="0" borderId="16" xfId="4" applyNumberFormat="1" applyFont="1" applyFill="1" applyBorder="1" applyAlignment="1" applyProtection="1">
      <alignment horizontal="center" vertical="center"/>
      <protection locked="0" hidden="1"/>
    </xf>
    <xf numFmtId="0" fontId="4" fillId="0" borderId="16" xfId="4" applyFont="1" applyFill="1" applyBorder="1" applyAlignment="1" applyProtection="1">
      <alignment horizontal="center" vertical="center"/>
      <protection locked="0" hidden="1"/>
    </xf>
    <xf numFmtId="3" fontId="4" fillId="0" borderId="16" xfId="4" applyNumberFormat="1" applyFont="1" applyFill="1" applyBorder="1" applyAlignment="1" applyProtection="1">
      <alignment horizontal="right" vertical="center"/>
      <protection locked="0" hidden="1"/>
    </xf>
    <xf numFmtId="49" fontId="4" fillId="0" borderId="16" xfId="4" applyNumberFormat="1" applyFont="1" applyFill="1" applyBorder="1" applyAlignment="1" applyProtection="1">
      <alignment horizontal="right" vertical="center"/>
      <protection locked="0" hidden="1"/>
    </xf>
    <xf numFmtId="0" fontId="7" fillId="0" borderId="0" xfId="4" applyFont="1" applyFill="1" applyBorder="1" applyAlignment="1" applyProtection="1">
      <alignment horizontal="right" vertical="top"/>
      <protection hidden="1"/>
    </xf>
    <xf numFmtId="0" fontId="7" fillId="0" borderId="0" xfId="4" applyFont="1" applyFill="1" applyBorder="1" applyAlignment="1"/>
    <xf numFmtId="49" fontId="4" fillId="0" borderId="0" xfId="4" applyNumberFormat="1" applyFont="1" applyFill="1" applyBorder="1" applyAlignment="1" applyProtection="1">
      <alignment horizontal="center" vertical="center"/>
      <protection locked="0" hidden="1"/>
    </xf>
    <xf numFmtId="0" fontId="7" fillId="0" borderId="14" xfId="4" applyFont="1" applyBorder="1" applyAlignment="1"/>
    <xf numFmtId="0" fontId="7" fillId="0" borderId="17" xfId="4" applyFont="1" applyBorder="1" applyAlignment="1"/>
    <xf numFmtId="0" fontId="5" fillId="0" borderId="5" xfId="4" applyFont="1" applyFill="1" applyBorder="1" applyAlignment="1" applyProtection="1">
      <alignment horizontal="left" vertical="center" wrapText="1"/>
      <protection hidden="1"/>
    </xf>
    <xf numFmtId="0" fontId="5" fillId="0" borderId="13" xfId="4" applyFont="1" applyFill="1" applyBorder="1" applyAlignment="1" applyProtection="1">
      <alignment vertical="center"/>
      <protection hidden="1"/>
    </xf>
    <xf numFmtId="0" fontId="7" fillId="0" borderId="5" xfId="4" applyFont="1" applyBorder="1" applyAlignment="1" applyProtection="1">
      <alignment horizontal="left" vertical="center" wrapText="1"/>
      <protection hidden="1"/>
    </xf>
    <xf numFmtId="0" fontId="7" fillId="0" borderId="13" xfId="4" applyFont="1" applyBorder="1" applyAlignment="1" applyProtection="1">
      <protection hidden="1"/>
    </xf>
    <xf numFmtId="0" fontId="16" fillId="0" borderId="0" xfId="4" applyFont="1" applyBorder="1" applyAlignment="1" applyProtection="1">
      <alignment horizontal="right"/>
      <protection hidden="1"/>
    </xf>
    <xf numFmtId="0" fontId="7" fillId="0" borderId="5" xfId="4" applyFont="1" applyFill="1" applyBorder="1" applyAlignment="1" applyProtection="1">
      <protection hidden="1"/>
    </xf>
    <xf numFmtId="0" fontId="7" fillId="0" borderId="5" xfId="4" applyFont="1" applyBorder="1" applyAlignment="1" applyProtection="1">
      <alignment wrapText="1"/>
      <protection hidden="1"/>
    </xf>
    <xf numFmtId="0" fontId="7" fillId="0" borderId="13" xfId="4" applyFont="1" applyBorder="1" applyAlignment="1" applyProtection="1">
      <alignment horizontal="right"/>
      <protection hidden="1"/>
    </xf>
    <xf numFmtId="0" fontId="7" fillId="0" borderId="5" xfId="4" applyFont="1" applyBorder="1" applyAlignment="1" applyProtection="1">
      <protection hidden="1"/>
    </xf>
    <xf numFmtId="0" fontId="7" fillId="0" borderId="13" xfId="4" applyFont="1" applyBorder="1" applyAlignment="1" applyProtection="1">
      <alignment horizontal="right" wrapText="1"/>
      <protection hidden="1"/>
    </xf>
    <xf numFmtId="0" fontId="4" fillId="0" borderId="5" xfId="4" applyFont="1" applyFill="1" applyBorder="1" applyAlignment="1" applyProtection="1">
      <alignment horizontal="right" vertical="center"/>
      <protection locked="0" hidden="1"/>
    </xf>
    <xf numFmtId="0" fontId="7" fillId="0" borderId="0" xfId="4" applyFont="1" applyBorder="1" applyAlignment="1" applyProtection="1">
      <alignment horizontal="right" vertical="center"/>
      <protection hidden="1"/>
    </xf>
    <xf numFmtId="0" fontId="7" fillId="0" borderId="5" xfId="4" applyFont="1" applyBorder="1" applyAlignment="1" applyProtection="1">
      <alignment vertical="top"/>
      <protection hidden="1"/>
    </xf>
    <xf numFmtId="0" fontId="7" fillId="0" borderId="5" xfId="4" applyFont="1" applyBorder="1" applyAlignment="1" applyProtection="1">
      <alignment horizontal="left" vertical="top" wrapText="1"/>
      <protection hidden="1"/>
    </xf>
    <xf numFmtId="0" fontId="7" fillId="0" borderId="13" xfId="4" applyFont="1" applyBorder="1" applyAlignment="1"/>
    <xf numFmtId="0" fontId="7" fillId="0" borderId="5" xfId="4" applyFont="1" applyBorder="1" applyAlignment="1" applyProtection="1">
      <alignment horizontal="left" vertical="top" indent="2"/>
      <protection hidden="1"/>
    </xf>
    <xf numFmtId="0" fontId="7" fillId="0" borderId="5" xfId="4" applyFont="1" applyBorder="1" applyAlignment="1" applyProtection="1">
      <alignment horizontal="left" vertical="top" wrapText="1" indent="2"/>
      <protection hidden="1"/>
    </xf>
    <xf numFmtId="0" fontId="7" fillId="0" borderId="13" xfId="4" applyFont="1" applyBorder="1" applyAlignment="1" applyProtection="1">
      <alignment horizontal="right" vertical="top"/>
      <protection hidden="1"/>
    </xf>
    <xf numFmtId="0" fontId="7" fillId="0" borderId="13" xfId="4" applyFont="1" applyFill="1" applyBorder="1" applyAlignment="1" applyProtection="1">
      <alignment horizontal="right" vertical="top"/>
      <protection hidden="1"/>
    </xf>
    <xf numFmtId="0" fontId="4" fillId="0" borderId="13" xfId="4" applyFont="1" applyFill="1" applyBorder="1" applyAlignment="1" applyProtection="1">
      <alignment horizontal="right" vertical="center"/>
      <protection locked="0" hidden="1"/>
    </xf>
    <xf numFmtId="49" fontId="4" fillId="0" borderId="5" xfId="4" applyNumberFormat="1" applyFont="1" applyFill="1" applyBorder="1" applyAlignment="1" applyProtection="1">
      <alignment horizontal="center" vertical="center"/>
      <protection locked="0" hidden="1"/>
    </xf>
    <xf numFmtId="0" fontId="7" fillId="0" borderId="13" xfId="4" applyFont="1" applyBorder="1" applyAlignment="1" applyProtection="1">
      <alignment horizontal="left" vertical="top"/>
      <protection hidden="1"/>
    </xf>
    <xf numFmtId="0" fontId="7" fillId="0" borderId="5" xfId="4" applyFont="1" applyBorder="1" applyAlignment="1" applyProtection="1">
      <alignment horizontal="left"/>
      <protection hidden="1"/>
    </xf>
    <xf numFmtId="0" fontId="7" fillId="0" borderId="17" xfId="4" applyFont="1" applyBorder="1" applyAlignment="1" applyProtection="1">
      <protection hidden="1"/>
    </xf>
    <xf numFmtId="0" fontId="7" fillId="0" borderId="13" xfId="4" applyFont="1" applyBorder="1" applyAlignment="1" applyProtection="1">
      <alignment horizontal="left"/>
      <protection hidden="1"/>
    </xf>
    <xf numFmtId="0" fontId="7" fillId="0" borderId="5" xfId="4" applyFont="1" applyFill="1" applyBorder="1" applyAlignment="1" applyProtection="1">
      <alignment vertical="center"/>
      <protection hidden="1"/>
    </xf>
    <xf numFmtId="0" fontId="17" fillId="0" borderId="5" xfId="3" applyFont="1" applyBorder="1" applyAlignment="1" applyProtection="1">
      <alignment vertical="center"/>
      <protection hidden="1"/>
    </xf>
    <xf numFmtId="0" fontId="27" fillId="0" borderId="5" xfId="1" applyFont="1" applyFill="1" applyBorder="1" applyAlignment="1" applyProtection="1">
      <alignment vertical="center"/>
      <protection hidden="1"/>
    </xf>
    <xf numFmtId="0" fontId="27" fillId="0" borderId="5" xfId="3" applyFont="1" applyBorder="1" applyAlignment="1" applyProtection="1">
      <alignment vertical="center"/>
      <protection hidden="1"/>
    </xf>
    <xf numFmtId="0" fontId="4" fillId="0" borderId="13" xfId="4" applyFont="1" applyBorder="1" applyAlignment="1" applyProtection="1">
      <alignment vertical="center"/>
      <protection hidden="1"/>
    </xf>
    <xf numFmtId="0" fontId="7" fillId="0" borderId="18" xfId="4" applyFont="1" applyBorder="1" applyAlignment="1" applyProtection="1">
      <protection hidden="1"/>
    </xf>
    <xf numFmtId="0" fontId="7" fillId="0" borderId="6" xfId="4" applyFont="1" applyFill="1" applyBorder="1" applyAlignment="1" applyProtection="1">
      <alignment horizontal="right" vertical="top" wrapText="1"/>
      <protection hidden="1"/>
    </xf>
    <xf numFmtId="0" fontId="7" fillId="0" borderId="7" xfId="4" applyFont="1" applyFill="1" applyBorder="1" applyAlignment="1" applyProtection="1">
      <alignment horizontal="right" vertical="top" wrapText="1"/>
      <protection hidden="1"/>
    </xf>
    <xf numFmtId="0" fontId="7" fillId="0" borderId="7" xfId="4" applyFont="1" applyFill="1" applyBorder="1" applyAlignment="1" applyProtection="1">
      <protection hidden="1"/>
    </xf>
    <xf numFmtId="0" fontId="7" fillId="0" borderId="8" xfId="4" applyFont="1" applyFill="1" applyBorder="1" applyAlignment="1" applyProtection="1">
      <protection hidden="1"/>
    </xf>
    <xf numFmtId="0" fontId="4" fillId="0" borderId="19"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protection hidden="1"/>
    </xf>
    <xf numFmtId="0" fontId="4"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wrapText="1"/>
    </xf>
    <xf numFmtId="14" fontId="23" fillId="0" borderId="7" xfId="6" applyNumberFormat="1" applyFont="1" applyFill="1" applyBorder="1" applyAlignment="1" applyProtection="1">
      <alignment horizontal="center" vertical="center"/>
      <protection locked="0" hidden="1"/>
    </xf>
    <xf numFmtId="0" fontId="24" fillId="0" borderId="23" xfId="0" applyFont="1" applyFill="1" applyBorder="1" applyAlignment="1">
      <alignment horizontal="center" vertical="center" wrapText="1"/>
    </xf>
    <xf numFmtId="0" fontId="25" fillId="0" borderId="23" xfId="0" applyFont="1" applyFill="1" applyBorder="1" applyAlignment="1">
      <alignment horizontal="center" vertical="center" wrapText="1"/>
    </xf>
    <xf numFmtId="49" fontId="25" fillId="0" borderId="21" xfId="0" applyNumberFormat="1" applyFont="1" applyFill="1" applyBorder="1" applyAlignment="1">
      <alignment horizontal="center" vertical="center" wrapText="1"/>
    </xf>
    <xf numFmtId="49" fontId="25" fillId="0" borderId="21" xfId="0" applyNumberFormat="1" applyFont="1" applyFill="1" applyBorder="1" applyAlignment="1">
      <alignment horizontal="center" vertical="center"/>
    </xf>
    <xf numFmtId="0" fontId="4" fillId="0" borderId="9" xfId="0" applyFont="1" applyFill="1" applyBorder="1" applyAlignment="1" applyProtection="1">
      <alignment vertical="center" wrapText="1"/>
      <protection hidden="1"/>
    </xf>
    <xf numFmtId="3" fontId="8" fillId="2" borderId="1" xfId="0" applyNumberFormat="1" applyFont="1" applyFill="1" applyBorder="1" applyAlignment="1" applyProtection="1">
      <alignment vertical="center"/>
      <protection hidden="1"/>
    </xf>
    <xf numFmtId="3" fontId="8" fillId="2" borderId="12" xfId="0" applyNumberFormat="1" applyFont="1" applyFill="1" applyBorder="1" applyAlignment="1" applyProtection="1">
      <alignment vertical="center"/>
      <protection hidden="1"/>
    </xf>
    <xf numFmtId="0" fontId="7" fillId="0" borderId="0" xfId="4" applyFont="1" applyBorder="1" applyProtection="1">
      <alignment vertical="top"/>
      <protection hidden="1"/>
    </xf>
    <xf numFmtId="0" fontId="7" fillId="0" borderId="5" xfId="4" applyFont="1" applyBorder="1" applyProtection="1">
      <alignment vertical="top"/>
      <protection hidden="1"/>
    </xf>
    <xf numFmtId="3" fontId="8" fillId="2" borderId="4" xfId="0" applyNumberFormat="1" applyFont="1" applyFill="1" applyBorder="1" applyAlignment="1" applyProtection="1">
      <alignment vertical="center"/>
      <protection hidden="1"/>
    </xf>
    <xf numFmtId="0" fontId="20" fillId="0" borderId="0" xfId="5" applyFont="1" applyBorder="1" applyAlignment="1">
      <alignment vertical="top" wrapText="1"/>
    </xf>
    <xf numFmtId="0" fontId="7" fillId="0" borderId="13" xfId="4" applyFont="1" applyBorder="1" applyAlignment="1" applyProtection="1">
      <alignment horizontal="right" vertical="center" wrapText="1"/>
      <protection hidden="1"/>
    </xf>
    <xf numFmtId="0" fontId="7" fillId="0" borderId="0" xfId="4" applyFont="1" applyBorder="1" applyAlignment="1" applyProtection="1">
      <alignment horizontal="right" wrapText="1"/>
      <protection hidden="1"/>
    </xf>
    <xf numFmtId="0" fontId="7" fillId="0" borderId="13" xfId="4" applyFont="1" applyBorder="1" applyAlignment="1" applyProtection="1">
      <alignment horizontal="right" wrapText="1"/>
      <protection hidden="1"/>
    </xf>
    <xf numFmtId="49" fontId="4" fillId="0" borderId="6" xfId="4" applyNumberFormat="1" applyFont="1" applyFill="1" applyBorder="1" applyAlignment="1" applyProtection="1">
      <alignment horizontal="center" vertical="center"/>
      <protection locked="0" hidden="1"/>
    </xf>
    <xf numFmtId="49" fontId="4" fillId="0" borderId="8" xfId="4" applyNumberFormat="1" applyFont="1" applyFill="1" applyBorder="1" applyAlignment="1" applyProtection="1">
      <alignment horizontal="center" vertical="center"/>
      <protection locked="0" hidden="1"/>
    </xf>
    <xf numFmtId="0" fontId="7" fillId="0" borderId="13" xfId="4" applyFont="1" applyBorder="1" applyAlignment="1" applyProtection="1">
      <alignment horizontal="right" vertical="center"/>
      <protection hidden="1"/>
    </xf>
    <xf numFmtId="0" fontId="7" fillId="0" borderId="5" xfId="4" applyFont="1" applyBorder="1" applyAlignment="1" applyProtection="1">
      <alignment horizontal="right"/>
      <protection hidden="1"/>
    </xf>
    <xf numFmtId="0" fontId="4" fillId="0" borderId="6" xfId="4" applyFont="1" applyFill="1" applyBorder="1" applyAlignment="1" applyProtection="1">
      <alignment horizontal="left" vertical="center"/>
      <protection locked="0" hidden="1"/>
    </xf>
    <xf numFmtId="0" fontId="7" fillId="0" borderId="7" xfId="4" applyFont="1" applyFill="1" applyBorder="1" applyAlignment="1">
      <alignment horizontal="left"/>
    </xf>
    <xf numFmtId="0" fontId="7" fillId="0" borderId="8" xfId="4" applyFont="1" applyFill="1" applyBorder="1" applyAlignment="1">
      <alignment horizontal="left"/>
    </xf>
    <xf numFmtId="0" fontId="7" fillId="0" borderId="0" xfId="4" applyFont="1" applyBorder="1" applyAlignment="1" applyProtection="1">
      <alignment horizontal="right"/>
      <protection hidden="1"/>
    </xf>
    <xf numFmtId="0" fontId="7" fillId="0" borderId="7" xfId="4" applyFont="1" applyFill="1" applyBorder="1" applyAlignment="1">
      <alignment horizontal="left" vertical="center"/>
    </xf>
    <xf numFmtId="0" fontId="7" fillId="0" borderId="8" xfId="4" applyFont="1" applyFill="1" applyBorder="1" applyAlignment="1">
      <alignment horizontal="left" vertical="center"/>
    </xf>
    <xf numFmtId="1" fontId="4" fillId="0" borderId="6" xfId="4" applyNumberFormat="1" applyFont="1" applyFill="1" applyBorder="1" applyAlignment="1" applyProtection="1">
      <alignment horizontal="center" vertical="center"/>
      <protection locked="0" hidden="1"/>
    </xf>
    <xf numFmtId="1" fontId="4" fillId="0" borderId="8" xfId="4" applyNumberFormat="1" applyFont="1" applyFill="1" applyBorder="1" applyAlignment="1" applyProtection="1">
      <alignment horizontal="center" vertical="center"/>
      <protection locked="0" hidden="1"/>
    </xf>
    <xf numFmtId="0" fontId="6" fillId="0" borderId="6" xfId="2" applyFill="1" applyBorder="1" applyAlignment="1" applyProtection="1">
      <protection locked="0" hidden="1"/>
    </xf>
    <xf numFmtId="0" fontId="4" fillId="0" borderId="7" xfId="4" applyFont="1" applyFill="1" applyBorder="1" applyAlignment="1" applyProtection="1">
      <protection locked="0" hidden="1"/>
    </xf>
    <xf numFmtId="0" fontId="4" fillId="0" borderId="8" xfId="4" applyFont="1" applyFill="1" applyBorder="1" applyAlignment="1" applyProtection="1">
      <protection locked="0" hidden="1"/>
    </xf>
    <xf numFmtId="0" fontId="4" fillId="0" borderId="13" xfId="4" applyFont="1" applyFill="1" applyBorder="1" applyAlignment="1" applyProtection="1">
      <alignment horizontal="left" vertical="center" wrapText="1"/>
      <protection hidden="1"/>
    </xf>
    <xf numFmtId="0" fontId="4" fillId="0" borderId="0" xfId="4" applyFont="1" applyFill="1" applyBorder="1" applyAlignment="1" applyProtection="1">
      <alignment horizontal="left" vertical="center" wrapText="1"/>
      <protection hidden="1"/>
    </xf>
    <xf numFmtId="0" fontId="4" fillId="0" borderId="5" xfId="4" applyFont="1" applyFill="1" applyBorder="1" applyAlignment="1" applyProtection="1">
      <alignment horizontal="left" vertical="center" wrapText="1"/>
      <protection hidden="1"/>
    </xf>
    <xf numFmtId="0" fontId="15" fillId="0" borderId="13" xfId="4" applyFont="1" applyBorder="1" applyAlignment="1" applyProtection="1">
      <alignment horizontal="center" vertical="center" wrapText="1"/>
      <protection hidden="1"/>
    </xf>
    <xf numFmtId="0" fontId="15" fillId="0" borderId="0" xfId="4" applyFont="1" applyBorder="1" applyAlignment="1" applyProtection="1">
      <alignment horizontal="center" vertical="center" wrapText="1"/>
      <protection hidden="1"/>
    </xf>
    <xf numFmtId="0" fontId="15" fillId="0" borderId="5" xfId="4" applyFont="1" applyBorder="1" applyAlignment="1" applyProtection="1">
      <alignment horizontal="center" vertical="center" wrapText="1"/>
      <protection hidden="1"/>
    </xf>
    <xf numFmtId="0" fontId="7" fillId="0" borderId="0" xfId="4" applyFont="1" applyBorder="1" applyAlignment="1" applyProtection="1">
      <alignment wrapText="1"/>
      <protection hidden="1"/>
    </xf>
    <xf numFmtId="0" fontId="3" fillId="0" borderId="13" xfId="4" applyFont="1" applyBorder="1" applyAlignment="1" applyProtection="1">
      <alignment horizontal="right" vertical="center" wrapText="1"/>
      <protection hidden="1"/>
    </xf>
    <xf numFmtId="0" fontId="3" fillId="0" borderId="5" xfId="4" applyFont="1" applyBorder="1" applyAlignment="1" applyProtection="1">
      <alignment horizontal="right" wrapText="1"/>
      <protection hidden="1"/>
    </xf>
    <xf numFmtId="0" fontId="7" fillId="0" borderId="0" xfId="4" applyFont="1" applyBorder="1" applyAlignment="1" applyProtection="1">
      <alignment vertical="top" wrapText="1"/>
      <protection hidden="1"/>
    </xf>
    <xf numFmtId="0" fontId="4" fillId="0" borderId="6" xfId="4" applyFont="1" applyFill="1" applyBorder="1" applyAlignment="1" applyProtection="1">
      <alignment horizontal="right" vertical="center"/>
      <protection locked="0" hidden="1"/>
    </xf>
    <xf numFmtId="0" fontId="7" fillId="0" borderId="7" xfId="4" applyFont="1" applyFill="1" applyBorder="1" applyAlignment="1"/>
    <xf numFmtId="0" fontId="7" fillId="0" borderId="8" xfId="4" applyFont="1" applyFill="1" applyBorder="1" applyAlignment="1"/>
    <xf numFmtId="0" fontId="7" fillId="0" borderId="0" xfId="4" applyFont="1" applyBorder="1" applyAlignment="1" applyProtection="1">
      <alignment horizontal="right" vertical="center"/>
      <protection hidden="1"/>
    </xf>
    <xf numFmtId="0" fontId="5" fillId="0" borderId="13" xfId="4" applyFont="1" applyBorder="1" applyAlignment="1" applyProtection="1">
      <alignment horizontal="center" vertical="center"/>
      <protection hidden="1"/>
    </xf>
    <xf numFmtId="0" fontId="5" fillId="0" borderId="0" xfId="4" applyFont="1" applyBorder="1" applyAlignment="1">
      <alignment horizontal="center" vertical="center"/>
    </xf>
    <xf numFmtId="0" fontId="5" fillId="0" borderId="0" xfId="4" applyFont="1" applyBorder="1" applyAlignment="1">
      <alignment horizontal="center"/>
    </xf>
    <xf numFmtId="0" fontId="7" fillId="0" borderId="0" xfId="4" applyFont="1" applyBorder="1" applyAlignment="1">
      <alignment horizontal="center" vertical="center"/>
    </xf>
    <xf numFmtId="0" fontId="7" fillId="0" borderId="0" xfId="4" applyFont="1" applyBorder="1" applyAlignment="1">
      <alignment vertical="center"/>
    </xf>
    <xf numFmtId="0" fontId="7" fillId="0" borderId="0" xfId="4" applyFont="1" applyBorder="1" applyAlignment="1">
      <alignment horizontal="center"/>
    </xf>
    <xf numFmtId="0" fontId="7" fillId="0" borderId="5" xfId="4" applyFont="1" applyBorder="1" applyAlignment="1">
      <alignment horizontal="center"/>
    </xf>
    <xf numFmtId="0" fontId="7" fillId="0" borderId="5" xfId="4" applyFont="1" applyBorder="1" applyAlignment="1" applyProtection="1">
      <alignment horizontal="right" wrapText="1"/>
      <protection hidden="1"/>
    </xf>
    <xf numFmtId="49" fontId="4" fillId="0" borderId="6" xfId="4" applyNumberFormat="1" applyFont="1" applyFill="1" applyBorder="1" applyAlignment="1" applyProtection="1">
      <alignment horizontal="left" vertical="center"/>
      <protection locked="0" hidden="1"/>
    </xf>
    <xf numFmtId="49" fontId="4" fillId="0" borderId="7" xfId="4" applyNumberFormat="1" applyFont="1" applyFill="1" applyBorder="1" applyAlignment="1" applyProtection="1">
      <alignment horizontal="left" vertical="center"/>
      <protection locked="0" hidden="1"/>
    </xf>
    <xf numFmtId="49" fontId="4" fillId="0" borderId="8" xfId="4" applyNumberFormat="1" applyFont="1" applyFill="1" applyBorder="1" applyAlignment="1" applyProtection="1">
      <alignment horizontal="left" vertical="center"/>
      <protection locked="0" hidden="1"/>
    </xf>
    <xf numFmtId="0" fontId="14" fillId="0" borderId="25" xfId="4" applyFont="1" applyBorder="1" applyAlignment="1"/>
    <xf numFmtId="0" fontId="14" fillId="0" borderId="14" xfId="4" applyFont="1" applyBorder="1" applyAlignment="1"/>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14" xfId="4" applyFont="1" applyBorder="1" applyAlignment="1" applyProtection="1">
      <alignment horizontal="center"/>
      <protection hidden="1"/>
    </xf>
    <xf numFmtId="0" fontId="4" fillId="0" borderId="7" xfId="4" applyFont="1" applyFill="1" applyBorder="1" applyAlignment="1" applyProtection="1">
      <alignment horizontal="left" vertical="center"/>
      <protection locked="0" hidden="1"/>
    </xf>
    <xf numFmtId="0" fontId="4" fillId="0" borderId="8" xfId="4" applyFont="1" applyFill="1" applyBorder="1" applyAlignment="1" applyProtection="1">
      <alignment horizontal="left" vertical="center"/>
      <protection locked="0" hidden="1"/>
    </xf>
    <xf numFmtId="0" fontId="7" fillId="0" borderId="7" xfId="4" applyFont="1" applyFill="1" applyBorder="1" applyAlignment="1" applyProtection="1">
      <alignment horizontal="center" vertical="top"/>
      <protection hidden="1"/>
    </xf>
    <xf numFmtId="0" fontId="7" fillId="0" borderId="7" xfId="4" applyFont="1" applyFill="1" applyBorder="1" applyAlignment="1" applyProtection="1">
      <alignment horizontal="center"/>
      <protection hidden="1"/>
    </xf>
    <xf numFmtId="49" fontId="6" fillId="0" borderId="6" xfId="2" applyNumberFormat="1" applyFill="1" applyBorder="1" applyAlignment="1" applyProtection="1">
      <alignment horizontal="left" vertical="center"/>
      <protection locked="0" hidden="1"/>
    </xf>
    <xf numFmtId="0" fontId="26" fillId="0" borderId="0" xfId="4" applyFont="1" applyBorder="1" applyAlignment="1" applyProtection="1">
      <alignment horizontal="left"/>
      <protection hidden="1"/>
    </xf>
    <xf numFmtId="0" fontId="11" fillId="0" borderId="0" xfId="4" applyFont="1" applyBorder="1" applyAlignment="1"/>
    <xf numFmtId="0" fontId="7" fillId="0" borderId="0" xfId="4" applyFont="1" applyBorder="1" applyAlignment="1" applyProtection="1">
      <alignment vertical="center"/>
      <protection hidden="1"/>
    </xf>
    <xf numFmtId="0" fontId="7" fillId="0" borderId="26" xfId="4" applyFont="1" applyBorder="1" applyAlignment="1" applyProtection="1">
      <alignment horizontal="center" vertical="top"/>
      <protection hidden="1"/>
    </xf>
    <xf numFmtId="0" fontId="7" fillId="0" borderId="26" xfId="4" applyFont="1" applyBorder="1" applyAlignment="1">
      <alignment horizontal="center"/>
    </xf>
    <xf numFmtId="0" fontId="7" fillId="0" borderId="24" xfId="4" applyFont="1" applyBorder="1" applyAlignment="1"/>
    <xf numFmtId="0" fontId="27" fillId="0" borderId="0" xfId="1" applyFont="1" applyBorder="1" applyAlignment="1" applyProtection="1">
      <alignment horizontal="left"/>
      <protection hidden="1"/>
    </xf>
    <xf numFmtId="0" fontId="13" fillId="0" borderId="0" xfId="1" applyBorder="1" applyAlignment="1"/>
    <xf numFmtId="0" fontId="13" fillId="0" borderId="5" xfId="1" applyBorder="1" applyAlignment="1"/>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Alignment="1">
      <alignment vertical="center"/>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8" fillId="0" borderId="28" xfId="0" applyFont="1" applyBorder="1" applyAlignment="1">
      <alignment vertical="center"/>
    </xf>
    <xf numFmtId="0" fontId="18" fillId="0" borderId="29" xfId="0" applyFont="1" applyBorder="1" applyAlignment="1">
      <alignment vertical="center"/>
    </xf>
    <xf numFmtId="0" fontId="5" fillId="0" borderId="11"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18" fillId="0" borderId="33" xfId="0" applyFont="1" applyFill="1" applyBorder="1" applyAlignment="1">
      <alignment vertical="center"/>
    </xf>
    <xf numFmtId="0" fontId="18" fillId="0" borderId="34" xfId="0" applyFont="1" applyFill="1" applyBorder="1" applyAlignment="1">
      <alignment vertical="center"/>
    </xf>
    <xf numFmtId="0" fontId="4" fillId="0" borderId="29" xfId="0" applyFont="1" applyFill="1" applyBorder="1" applyAlignment="1">
      <alignment horizontal="left" vertical="center" wrapText="1"/>
    </xf>
    <xf numFmtId="0" fontId="14"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Border="1" applyAlignment="1" applyProtection="1">
      <alignment horizontal="center" vertical="top" wrapText="1"/>
      <protection hidden="1"/>
    </xf>
    <xf numFmtId="0" fontId="11" fillId="0" borderId="7" xfId="0" applyFont="1" applyFill="1" applyBorder="1" applyAlignment="1" applyProtection="1">
      <alignment horizontal="center" vertical="top" wrapText="1"/>
      <protection hidden="1"/>
    </xf>
    <xf numFmtId="0" fontId="11" fillId="0" borderId="32" xfId="0" applyFont="1" applyFill="1" applyBorder="1" applyAlignment="1" applyProtection="1">
      <alignment vertical="center" wrapText="1"/>
      <protection hidden="1"/>
    </xf>
    <xf numFmtId="0" fontId="11" fillId="0" borderId="33" xfId="0" applyFont="1" applyFill="1" applyBorder="1" applyAlignment="1" applyProtection="1">
      <alignment vertical="center" wrapText="1"/>
      <protection hidden="1"/>
    </xf>
    <xf numFmtId="0" fontId="11" fillId="0" borderId="34"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35" xfId="0" applyFont="1" applyFill="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4"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5" fillId="0" borderId="37" xfId="0" applyFont="1" applyFill="1" applyBorder="1" applyAlignment="1">
      <alignment horizontal="left" vertical="center" wrapText="1" indent="1"/>
    </xf>
    <xf numFmtId="0" fontId="5" fillId="0" borderId="38"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4" fillId="0" borderId="11"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8" fillId="0" borderId="25"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18" fillId="0" borderId="33" xfId="0" applyFont="1" applyFill="1" applyBorder="1" applyAlignment="1">
      <alignment vertical="center" wrapText="1"/>
    </xf>
    <xf numFmtId="0" fontId="18" fillId="0" borderId="34" xfId="0" applyFont="1" applyFill="1" applyBorder="1" applyAlignment="1">
      <alignment vertical="center" wrapText="1"/>
    </xf>
    <xf numFmtId="0" fontId="18" fillId="0" borderId="30" xfId="0" applyFont="1" applyBorder="1"/>
    <xf numFmtId="0" fontId="18" fillId="0" borderId="31" xfId="0" applyFont="1" applyBorder="1"/>
    <xf numFmtId="0" fontId="18" fillId="0" borderId="38" xfId="0" applyFont="1" applyBorder="1"/>
    <xf numFmtId="0" fontId="18" fillId="0" borderId="39" xfId="0" applyFont="1" applyBorder="1"/>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3" fillId="0" borderId="7" xfId="6" applyFont="1" applyFill="1" applyBorder="1" applyAlignment="1" applyProtection="1">
      <alignment horizontal="right" vertical="center"/>
      <protection hidden="1"/>
    </xf>
    <xf numFmtId="14" fontId="23" fillId="0" borderId="7" xfId="6" applyNumberFormat="1" applyFont="1" applyFill="1" applyBorder="1" applyAlignment="1" applyProtection="1">
      <alignment horizontal="center" vertical="center"/>
      <protection locked="0" hidden="1"/>
    </xf>
    <xf numFmtId="0" fontId="1" fillId="0" borderId="7" xfId="6" applyFont="1" applyFill="1" applyBorder="1" applyAlignment="1">
      <alignment vertical="center"/>
    </xf>
    <xf numFmtId="0" fontId="24" fillId="0" borderId="23" xfId="0" applyFont="1" applyFill="1" applyBorder="1" applyAlignment="1">
      <alignment horizontal="center" vertical="center" wrapText="1"/>
    </xf>
    <xf numFmtId="49" fontId="25" fillId="0" borderId="2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Border="1" applyAlignment="1">
      <alignment vertical="center" wrapText="1"/>
    </xf>
    <xf numFmtId="0" fontId="22" fillId="0" borderId="0" xfId="6" applyFont="1" applyFill="1" applyBorder="1" applyAlignment="1">
      <alignment horizontal="center" vertical="center" wrapText="1"/>
    </xf>
    <xf numFmtId="0" fontId="1" fillId="0" borderId="0" xfId="0" applyFont="1" applyBorder="1" applyAlignment="1">
      <alignment horizontal="center" vertical="center" wrapText="1"/>
    </xf>
    <xf numFmtId="0" fontId="24" fillId="0" borderId="3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4" fillId="0" borderId="0" xfId="5" applyFont="1" applyAlignment="1"/>
    <xf numFmtId="0" fontId="13" fillId="0" borderId="0" xfId="5" applyAlignment="1"/>
  </cellXfs>
  <cellStyles count="7">
    <cellStyle name=" 1" xfId="1"/>
    <cellStyle name="Hiperveza" xfId="2" builtinId="8"/>
    <cellStyle name="Normal_TFI-KI" xfId="3"/>
    <cellStyle name="Normal_TFI-POD" xfId="4"/>
    <cellStyle name="Normalno" xfId="0" builtinId="0"/>
    <cellStyle name="Obično_Petrokemija TFI_POD 31122010 engleski" xfId="5"/>
    <cellStyle name="Style 1" xfId="6"/>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91440</xdr:colOff>
      <xdr:row>3</xdr:row>
      <xdr:rowOff>121919</xdr:rowOff>
    </xdr:from>
    <xdr:to>
      <xdr:col>9</xdr:col>
      <xdr:colOff>563880</xdr:colOff>
      <xdr:row>163</xdr:row>
      <xdr:rowOff>28574</xdr:rowOff>
    </xdr:to>
    <xdr:sp macro="" textlink="">
      <xdr:nvSpPr>
        <xdr:cNvPr id="4" name="TekstniOkvir 3"/>
        <xdr:cNvSpPr txBox="1"/>
      </xdr:nvSpPr>
      <xdr:spPr>
        <a:xfrm>
          <a:off x="91440" y="588644"/>
          <a:ext cx="5787390" cy="26081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PETROKEMIJA GROUP </a:t>
          </a:r>
          <a:endParaRPr lang="hr-H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hr-HR" sz="1100">
            <a:solidFill>
              <a:schemeClr val="dk1"/>
            </a:solidFill>
            <a:effectLst/>
            <a:latin typeface="+mn-lt"/>
            <a:ea typeface="+mn-ea"/>
            <a:cs typeface="+mn-cs"/>
          </a:endParaRPr>
        </a:p>
        <a:p>
          <a:pPr algn="just">
            <a:lnSpc>
              <a:spcPct val="115000"/>
            </a:lnSpc>
            <a:spcAft>
              <a:spcPts val="600"/>
            </a:spcAft>
          </a:pPr>
          <a:r>
            <a:rPr lang="en-US" sz="1100">
              <a:effectLst/>
              <a:latin typeface="+mn-lt"/>
              <a:ea typeface="Calibri"/>
              <a:cs typeface="Calibri"/>
            </a:rPr>
            <a:t>PETROKEMIJA GROUP </a:t>
          </a:r>
          <a:endParaRPr lang="hr-HR" sz="1100">
            <a:effectLst/>
            <a:latin typeface="+mn-lt"/>
            <a:ea typeface="Calibri"/>
            <a:cs typeface="Times New Roman"/>
          </a:endParaRPr>
        </a:p>
        <a:p>
          <a:pPr algn="just">
            <a:lnSpc>
              <a:spcPct val="115000"/>
            </a:lnSpc>
            <a:spcAft>
              <a:spcPts val="600"/>
            </a:spcAft>
          </a:pPr>
          <a:r>
            <a:rPr lang="en-US" sz="1100">
              <a:effectLst/>
              <a:latin typeface="+mn-lt"/>
              <a:ea typeface="Calibri"/>
              <a:cs typeface="Calibri"/>
            </a:rPr>
            <a:t> </a:t>
          </a:r>
          <a:endParaRPr lang="hr-HR" sz="1100">
            <a:effectLst/>
            <a:latin typeface="+mn-lt"/>
            <a:ea typeface="Calibri"/>
            <a:cs typeface="Times New Roman"/>
          </a:endParaRPr>
        </a:p>
        <a:p>
          <a:pPr algn="just">
            <a:lnSpc>
              <a:spcPct val="115000"/>
            </a:lnSpc>
            <a:spcAft>
              <a:spcPts val="0"/>
            </a:spcAft>
          </a:pPr>
          <a:r>
            <a:rPr lang="en-US" sz="1100">
              <a:effectLst/>
              <a:latin typeface="+mn-lt"/>
              <a:ea typeface="Calibri"/>
              <a:cs typeface="Calibri"/>
            </a:rPr>
            <a:t>As can be seen from the data in the tables of the Profit and Loss account and Balance sheet, </a:t>
          </a:r>
          <a:endParaRPr lang="hr-HR" sz="1100">
            <a:effectLst/>
            <a:latin typeface="+mn-lt"/>
            <a:ea typeface="Calibri"/>
            <a:cs typeface="Times New Roman"/>
          </a:endParaRPr>
        </a:p>
        <a:p>
          <a:pPr algn="just">
            <a:lnSpc>
              <a:spcPct val="115000"/>
            </a:lnSpc>
            <a:spcAft>
              <a:spcPts val="0"/>
            </a:spcAft>
          </a:pPr>
          <a:r>
            <a:rPr lang="en-US" sz="1100">
              <a:effectLst/>
              <a:latin typeface="+mn-lt"/>
              <a:ea typeface="Calibri"/>
              <a:cs typeface="Calibri"/>
            </a:rPr>
            <a:t>the subsidiaries have no significant impact on the performance of the Petrokemija Group. Subsidiaries are: Restoran Petrokemija, Ltd. Kutina, Petrokemija, Ltd. Novi Sad, and Luka Šibenik, Ltd. Šibenik.</a:t>
          </a:r>
          <a:endParaRPr lang="hr-HR" sz="1100">
            <a:effectLst/>
            <a:latin typeface="+mn-lt"/>
            <a:ea typeface="Calibri"/>
            <a:cs typeface="Times New Roman"/>
          </a:endParaRPr>
        </a:p>
        <a:p>
          <a:pPr algn="just">
            <a:lnSpc>
              <a:spcPct val="115000"/>
            </a:lnSpc>
            <a:spcAft>
              <a:spcPts val="600"/>
            </a:spcAft>
          </a:pPr>
          <a:r>
            <a:rPr lang="en-US" sz="1100">
              <a:effectLst/>
              <a:latin typeface="+mn-lt"/>
              <a:ea typeface="Calibri"/>
              <a:cs typeface="Calibri"/>
            </a:rPr>
            <a:t> </a:t>
          </a:r>
          <a:endParaRPr lang="hr-HR" sz="1100">
            <a:effectLst/>
            <a:latin typeface="+mn-lt"/>
            <a:ea typeface="Calibri"/>
            <a:cs typeface="Times New Roman"/>
          </a:endParaRPr>
        </a:p>
        <a:p>
          <a:pPr algn="just">
            <a:lnSpc>
              <a:spcPts val="1200"/>
            </a:lnSpc>
            <a:spcAft>
              <a:spcPts val="600"/>
            </a:spcAft>
          </a:pPr>
          <a:r>
            <a:rPr lang="en-US" sz="1100">
              <a:effectLst/>
              <a:latin typeface="+mn-lt"/>
              <a:ea typeface="Calibri"/>
              <a:cs typeface="Calibri"/>
            </a:rPr>
            <a:t>In the period from January to June of 2014, Petrokemija Group had total actual income of HRK </a:t>
          </a:r>
          <a:r>
            <a:rPr lang="en-US" sz="1100">
              <a:effectLst/>
              <a:latin typeface="+mn-lt"/>
              <a:ea typeface="Calibri"/>
              <a:cs typeface="Arial"/>
            </a:rPr>
            <a:t>1,118.5 </a:t>
          </a:r>
          <a:r>
            <a:rPr lang="en-US" sz="1100">
              <a:effectLst/>
              <a:latin typeface="+mn-lt"/>
              <a:ea typeface="Calibri"/>
              <a:cs typeface="Calibri"/>
            </a:rPr>
            <a:t>million and total expense of HRK </a:t>
          </a:r>
          <a:r>
            <a:rPr lang="en-US" sz="1100">
              <a:effectLst/>
              <a:latin typeface="+mn-lt"/>
              <a:ea typeface="Calibri"/>
              <a:cs typeface="Arial"/>
            </a:rPr>
            <a:t>1,346.0 </a:t>
          </a:r>
          <a:r>
            <a:rPr lang="en-US" sz="1100">
              <a:effectLst/>
              <a:latin typeface="+mn-lt"/>
              <a:ea typeface="Calibri"/>
              <a:cs typeface="Calibri"/>
            </a:rPr>
            <a:t>million; thus the Company reported losses in business operations of HRK </a:t>
          </a:r>
          <a:r>
            <a:rPr lang="en-US" sz="1100">
              <a:effectLst/>
              <a:latin typeface="+mn-lt"/>
              <a:ea typeface="Calibri"/>
              <a:cs typeface="Arial"/>
            </a:rPr>
            <a:t>227.5 </a:t>
          </a:r>
          <a:r>
            <a:rPr lang="en-US" sz="1100">
              <a:effectLst/>
              <a:latin typeface="+mn-lt"/>
              <a:ea typeface="Calibri"/>
              <a:cs typeface="Calibri"/>
            </a:rPr>
            <a:t>million (20.3% of the total revenues). Out of the total loss, HRK 100.0 million accounts for reservations for the payment of retirement incentives in the remaining fiscal year. Without this one-time cost (reservation), for funding the already started process of Company restructuring, the loss would amount to HRK 127.5 million, or 11.4% of total revenues.</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At the semi-annual basis, total revenues decreased by 9.6% compared to the same period of 2013, while total expenditures increased by 2.9%. Without the severance costs, total expenses would be by 4.7% lower than in the same period last year. The intensity of fall in the price of fertilizers is evident from the fact that with the 12.3% increase in fertilizer sales volumes, Petrokemija generated 9.4% less income.</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In the structure of loss, HRK </a:t>
          </a:r>
          <a:r>
            <a:rPr lang="en-US" sz="1100">
              <a:effectLst/>
              <a:latin typeface="+mn-lt"/>
              <a:ea typeface="Times New Roman"/>
              <a:cs typeface="Times New Roman"/>
            </a:rPr>
            <a:t>208.7 million or 91.7% was generated from operating activities, and HRK 18.8 million or 8.3% from financial operations. </a:t>
          </a:r>
          <a:r>
            <a:rPr lang="en-US" sz="1100">
              <a:effectLst/>
              <a:latin typeface="+mn-lt"/>
              <a:ea typeface="Times New Roman"/>
              <a:cs typeface="Arial"/>
            </a:rPr>
            <a:t>EBITDA (earnings before interest, taxes, depreciation and amortization) was negative in the amount of HRK 159.6 million, or 59.6 million without provisions for severance payments. In the same period of 2013, th</a:t>
          </a:r>
          <a:r>
            <a:rPr lang="en-US" sz="1100">
              <a:effectLst/>
              <a:latin typeface="+mn-lt"/>
              <a:ea typeface="Times New Roman"/>
              <a:cs typeface="Times New Roman"/>
            </a:rPr>
            <a:t>e EBITDA was HRK 4.8 million negative.</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In the April to June 2014</a:t>
          </a:r>
          <a:r>
            <a:rPr lang="en-US" sz="1100" baseline="30000">
              <a:effectLst/>
              <a:latin typeface="+mn-lt"/>
              <a:ea typeface="Times New Roman"/>
              <a:cs typeface="Arial"/>
            </a:rPr>
            <a:t> </a:t>
          </a:r>
          <a:r>
            <a:rPr lang="en-US" sz="1100">
              <a:effectLst/>
              <a:latin typeface="+mn-lt"/>
              <a:ea typeface="Times New Roman"/>
              <a:cs typeface="Arial"/>
            </a:rPr>
            <a:t>period, the Company  had actual total revenues of HRK 522.0 million, total expenses of HRK 686.8 million and the reported operating losses of HRK 164.8 million (included is HRK 100.0 million provisions for severance payments). On a quarterly basis, total revenues decreased by 17.8% compared to the second quarter of 2013, while total expenditures increased by 5.7%, and without provisions for payment of retirement incentives are lower 9.6%</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The trend of prices and supply and demand movements in the global mineral fertilizers market did not significantly change compared to the second half of 2013. Petrokemija has taken measures to reduce the production costs (lower gas price, rationalization of labor costs, etc.), which should in the second half of 2014 reduce the losses as compared to the second half of last year. The majority of the disparity in revenues and expenses was generated by the low price of fertilizer in the global and regional markets, which, with minor fluctuations, has been at a very low level since June 2013.</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The main export product of Petrokemija - nitrogen fertilizer Urea, achieved approximately 20% lower price in the EU in the 2013/2014 agricultural season than in the season of 2012/2013, the main exporting countries being Egypt and Russia. </a:t>
          </a:r>
          <a:r>
            <a:rPr lang="en-US" sz="1100">
              <a:effectLst/>
              <a:latin typeface="+mn-lt"/>
              <a:ea typeface="Times New Roman"/>
              <a:cs typeface="Arial"/>
            </a:rPr>
            <a:t>Low levels of sales in domestic market are a reflection of the general poor state in agriculture, higher competition, reduction of state subsidies and adverse weather conditions.</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The reporting period is characterized by an imbalance in supply of raw material prices and selling prices of fertilizers. In this general trend, the price of gas is an isolated phenomenon and is the result of specific factors on the Croatian gas market and position of Petrokemija, as one of the two largest customers, on the still relatively undeveloped domestic gas market. For the first time since opening of the Croatian gas market, in the summer of 2014, gas supply terms were contracted that related to the level of gas prices on the European spot market. This will mitigate the losses resulting from the low price of nitrogen fertilizer in the world market.</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Due to the relatively small sales volumes, which did not allow for optimum use of capacities, there was an increased fixed cost per unit of production and loss in business. In the observed period, there was an occasional further lowering of prices of finished products in the global fertilizer market, which in some markets could not even cover the direct costs of raw materials and energy. This effect worked cumulatively with a pronounced decline in demand in the domestic market and in the wider region, so the losses in business exceeded the level of the previous dynamic estimates. At the same time, the prices of some raw materials for the production of fertilizers changed differently, depending on market influences, but were in general lower than in the same period last year.</a:t>
          </a:r>
          <a:endParaRPr lang="hr-HR" sz="1100">
            <a:effectLst/>
            <a:latin typeface="+mn-lt"/>
            <a:ea typeface="Calibri"/>
            <a:cs typeface="Times New Roman"/>
          </a:endParaRPr>
        </a:p>
        <a:p>
          <a:pPr algn="just" fontAlgn="t">
            <a:lnSpc>
              <a:spcPts val="1200"/>
            </a:lnSpc>
            <a:spcAft>
              <a:spcPts val="600"/>
            </a:spcAft>
          </a:pPr>
          <a:r>
            <a:rPr lang="en-US" sz="1100">
              <a:effectLst/>
              <a:latin typeface="+mn-lt"/>
              <a:ea typeface="Calibri"/>
              <a:cs typeface="Times New Roman"/>
            </a:rPr>
            <a:t>It should be noted that, regardless of the business moves of the Company, when the prices in the market keep continually falling for a longer period, a third negative effect appears – wholesalers refrain from purchase and farmers delay the purchase of fertilizer to the last minute of application.</a:t>
          </a:r>
          <a:endParaRPr lang="hr-HR" sz="1100">
            <a:effectLst/>
            <a:latin typeface="+mn-lt"/>
            <a:ea typeface="Calibri"/>
            <a:cs typeface="Times New Roman"/>
          </a:endParaRPr>
        </a:p>
        <a:p>
          <a:pPr algn="just" fontAlgn="t">
            <a:lnSpc>
              <a:spcPts val="1200"/>
            </a:lnSpc>
            <a:spcAft>
              <a:spcPts val="600"/>
            </a:spcAft>
          </a:pPr>
          <a:r>
            <a:rPr lang="en-US" sz="1100">
              <a:effectLst/>
              <a:latin typeface="+mn-lt"/>
              <a:ea typeface="Calibri"/>
              <a:cs typeface="Times New Roman"/>
            </a:rPr>
            <a:t>An additional negative effect on the fall in demand were the low prices of basic agricultural products and the lack of available funds of farmers. It was the result of the lower yields due to high rainfall in the 2013/2014 season and floods in some parts of Croatia as well as long-term adverse circumstances of agricultural production in the value chain of food production.</a:t>
          </a:r>
          <a:endParaRPr lang="hr-HR" sz="1100">
            <a:effectLst/>
            <a:latin typeface="+mn-lt"/>
            <a:ea typeface="Calibri"/>
            <a:cs typeface="Times New Roman"/>
          </a:endParaRPr>
        </a:p>
        <a:p>
          <a:pPr algn="just">
            <a:lnSpc>
              <a:spcPts val="1200"/>
            </a:lnSpc>
            <a:spcAft>
              <a:spcPts val="600"/>
            </a:spcAft>
          </a:pPr>
          <a:r>
            <a:rPr lang="en-US" sz="1100">
              <a:solidFill>
                <a:srgbClr val="000000"/>
              </a:solidFill>
              <a:effectLst/>
              <a:latin typeface="+mn-lt"/>
              <a:ea typeface="Times New Roman"/>
              <a:cs typeface="Times New Roman"/>
            </a:rPr>
            <a:t>In the reporting period, the operating income was </a:t>
          </a:r>
          <a:r>
            <a:rPr lang="en-US" sz="1100">
              <a:effectLst/>
              <a:latin typeface="+mn-lt"/>
              <a:ea typeface="Times New Roman"/>
              <a:cs typeface="Times New Roman"/>
            </a:rPr>
            <a:t>9.2% </a:t>
          </a:r>
          <a:r>
            <a:rPr lang="en-US" sz="1100">
              <a:solidFill>
                <a:srgbClr val="000000"/>
              </a:solidFill>
              <a:effectLst/>
              <a:latin typeface="+mn-lt"/>
              <a:ea typeface="Times New Roman"/>
              <a:cs typeface="Times New Roman"/>
            </a:rPr>
            <a:t>lower compared to </a:t>
          </a:r>
          <a:r>
            <a:rPr lang="en-US" sz="1100">
              <a:effectLst/>
              <a:latin typeface="+mn-lt"/>
              <a:ea typeface="Times New Roman"/>
              <a:cs typeface="Times New Roman"/>
            </a:rPr>
            <a:t>the first half of 2013</a:t>
          </a:r>
          <a:r>
            <a:rPr lang="en-US" sz="1100">
              <a:solidFill>
                <a:srgbClr val="000000"/>
              </a:solidFill>
              <a:effectLst/>
              <a:latin typeface="+mn-lt"/>
              <a:ea typeface="Times New Roman"/>
              <a:cs typeface="Times New Roman"/>
            </a:rPr>
            <a:t>, mostly due to the falling prices of fertilizers in domestic, regional and world markets. </a:t>
          </a:r>
          <a:r>
            <a:rPr lang="en-US" sz="1100">
              <a:effectLst/>
              <a:latin typeface="+mn-lt"/>
              <a:ea typeface="Times New Roman"/>
              <a:cs typeface="Times New Roman"/>
            </a:rPr>
            <a:t>Total volume of fertilizer sales was 12.3% higher – the sales in the domestic market decreased by 7.3% while exports increased 26.4%, compared to the same period last year. </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Actual operating expenses increased by 3.3%, compared to the same period last year</a:t>
          </a:r>
          <a:r>
            <a:rPr lang="en-US" sz="1100">
              <a:effectLst/>
              <a:latin typeface="+mn-lt"/>
              <a:ea typeface="Times New Roman"/>
              <a:cs typeface="Times New Roman"/>
            </a:rPr>
            <a:t> </a:t>
          </a:r>
          <a:r>
            <a:rPr lang="en-US" sz="1100">
              <a:effectLst/>
              <a:latin typeface="+mn-lt"/>
              <a:ea typeface="Times New Roman"/>
              <a:cs typeface="Arial"/>
            </a:rPr>
            <a:t>and are the result of the 12.3% higher sales volumes,</a:t>
          </a:r>
          <a:r>
            <a:rPr lang="en-US" sz="1100">
              <a:effectLst/>
              <a:latin typeface="+mn-lt"/>
              <a:ea typeface="Times New Roman"/>
              <a:cs typeface="Times New Roman"/>
            </a:rPr>
            <a:t> </a:t>
          </a:r>
          <a:r>
            <a:rPr lang="en-US" sz="1100">
              <a:effectLst/>
              <a:latin typeface="+mn-lt"/>
              <a:ea typeface="Times New Roman"/>
              <a:cs typeface="Arial"/>
            </a:rPr>
            <a:t>changes in product range and lower average input prices of raw materials.</a:t>
          </a:r>
          <a:r>
            <a:rPr lang="en-US" sz="1100">
              <a:effectLst/>
              <a:latin typeface="+mn-lt"/>
              <a:ea typeface="Times New Roman"/>
              <a:cs typeface="Times New Roman"/>
            </a:rPr>
            <a:t> There was a slight decline in purchase prices of almost all key raw materials. Average actual purchase price of gas in the first half of 2014 was by 8.0% lower than in the same period of 2013.</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In the first half of 2014, Petrokemija Plc. achieved a 3.3% higher overall level of production as compared with the same period last year, but with the change in structure: 15.6% increase of Urea production and 20.1% of KAN, with 33.6% decrease of the NPK fertilizers production.</a:t>
          </a:r>
          <a:r>
            <a:rPr lang="en-US" sz="1100">
              <a:effectLst/>
              <a:latin typeface="+mn-lt"/>
              <a:ea typeface="Times New Roman"/>
              <a:cs typeface="Arial"/>
            </a:rPr>
            <a:t> </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Natural gas as the most important raw material is supplied in the domestic market under contracts with two suppliers – Prirodni plin Ltd from Zagreb and Prvo Plinarsko društvo Ltd from Vukovar. At the time of preparation of these financial statements, the gas is during the summer season procured at more favorable price terms than those achieved in the first five months.</a:t>
          </a:r>
          <a:endParaRPr lang="hr-HR" sz="1100">
            <a:effectLst/>
            <a:latin typeface="+mn-lt"/>
            <a:ea typeface="Calibri"/>
            <a:cs typeface="Times New Roman"/>
          </a:endParaRPr>
        </a:p>
        <a:p>
          <a:pPr algn="just">
            <a:lnSpc>
              <a:spcPts val="1200"/>
            </a:lnSpc>
            <a:spcAft>
              <a:spcPts val="600"/>
            </a:spcAft>
          </a:pPr>
          <a:r>
            <a:rPr lang="en-US" sz="1100">
              <a:effectLst/>
              <a:latin typeface="+mn-lt"/>
              <a:ea typeface="Calibri"/>
              <a:cs typeface="Times New Roman"/>
            </a:rPr>
            <a:t>For market reasons, some facilities have been temporarily shut down since the second half of 2009 and this issue was carried over into the third quarter of 2014. The crisis caused by the disparity of in- and output prices on the carbon black market is still present. Petrokemija is influenced by developments in the global market, which gives space to significant potential price risks and financial fluctuations to be continued in 2014.</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Next to own working capital, short-term bank loans and long-term loans of CBRD, Petrokemija, Plc</a:t>
          </a:r>
          <a:r>
            <a:rPr lang="en-US" sz="1100">
              <a:effectLst/>
              <a:latin typeface="+mn-lt"/>
              <a:ea typeface="Times New Roman"/>
              <a:cs typeface="Times New Roman"/>
            </a:rPr>
            <a:t> secured its sou</a:t>
          </a:r>
          <a:r>
            <a:rPr lang="en-US" sz="1100">
              <a:effectLst/>
              <a:latin typeface="+mn-lt"/>
              <a:ea typeface="Times New Roman"/>
              <a:cs typeface="Arial"/>
            </a:rPr>
            <a:t>rce of financing working capital partly by issuing commercial papers at the Zagreb Stock Exchange, through Privredna Banka Zagreb as the dealer and agent of the program. Financing through commercial papers in 2014 year is minimized. Furthermore, the Company has, due to delays in the capital increase process, rescheduled the maturity of part of its own short-term liabilities to financial institutions, and large debts to suppliers of raw materials have grown. The further course of relations with banks and large suppliers will depend on the results of the capital increase, which was still in progress at the time of preparation of these financial statements.</a:t>
          </a:r>
          <a:endParaRPr lang="hr-HR" sz="1100">
            <a:effectLst/>
            <a:latin typeface="+mn-lt"/>
            <a:ea typeface="Calibri"/>
            <a:cs typeface="Times New Roman"/>
          </a:endParaRPr>
        </a:p>
        <a:p>
          <a:pPr algn="just">
            <a:lnSpc>
              <a:spcPts val="1200"/>
            </a:lnSpc>
            <a:spcAft>
              <a:spcPts val="600"/>
            </a:spcAft>
          </a:pPr>
          <a:r>
            <a:rPr lang="en-US" sz="1100">
              <a:effectLst/>
              <a:latin typeface="+mn-lt"/>
              <a:ea typeface="Calibri"/>
              <a:cs typeface="Times New Roman"/>
            </a:rPr>
            <a:t>Due to the long collection of receivables for fertilizers in the domestic market, liquidity problems of domestic customers and its own lack of working capital, Petrokemija has been using factoring as a form of financing and the collection of receivables in the agreed due payment period (with the obligation of the buyer to bear all costs and interest associated with the factoring).</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In reporting the status of current assets (accounts receivable) and current liabilities (contingent recourse obligations to the factoring companies, in the event that the debtors fail to meet their obligation), as of 30 June 2014, Petrokemija included these claims in the Balance Sheet. In the Balance Sheet positions, they are indicated in the current assets and liabilities for HRK 198 million. Compared with 31 December 2013, the status of these transactions is by HRK 73 million or 58.4% decreased. In the Cash Flow Statement, inflows (receipts) from the collection of trade receivables through factoring are included in inflows from financial activities for the first half of 2014 amounting to HRK 174.8 million, while for the same period last year they amounted to HRK 359.3 million. In the reporting period, a part of the liabilities of one of the major customers (due the customer’s liquidity problems) was rescheduled for the following period in cooperation with commercial banks.</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The future movements in financial results of Petrokemija Group will be affected by a number of factors. Besides the gas prices,</a:t>
          </a:r>
          <a:r>
            <a:rPr lang="en-US" sz="1100">
              <a:effectLst/>
              <a:latin typeface="+mn-lt"/>
              <a:ea typeface="Times New Roman"/>
              <a:cs typeface="Times New Roman"/>
            </a:rPr>
            <a:t> </a:t>
          </a:r>
          <a:r>
            <a:rPr lang="en-US" sz="1100">
              <a:effectLst/>
              <a:latin typeface="+mn-lt"/>
              <a:ea typeface="Times New Roman"/>
              <a:cs typeface="Arial"/>
            </a:rPr>
            <a:t>which is predominantly set in the domestic market, most of the future risks come from the international environment, mainly through:</a:t>
          </a:r>
          <a:endParaRPr lang="hr-HR" sz="1100">
            <a:effectLst/>
            <a:latin typeface="+mn-lt"/>
            <a:ea typeface="Calibri"/>
            <a:cs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Changes in raw materials prices in the world market (MAP, DAP, phosphate, potassium chloride, sulfur),</a:t>
          </a:r>
          <a:endParaRPr lang="hr-HR" sz="1100">
            <a:effectLst/>
            <a:latin typeface="+mn-lt"/>
            <a:ea typeface="Calibri"/>
            <a:cs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Changes in demand and selling prices of fertilizers,</a:t>
          </a:r>
          <a:endParaRPr lang="hr-HR" sz="1100">
            <a:effectLst/>
            <a:latin typeface="+mn-lt"/>
            <a:ea typeface="Calibri"/>
            <a:cs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Price trends of energy – gas and fuel oil,</a:t>
          </a:r>
          <a:endParaRPr lang="hr-HR" sz="1100">
            <a:effectLst/>
            <a:latin typeface="+mn-lt"/>
            <a:ea typeface="Calibri"/>
            <a:cs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Price trends of basic agricultural crops,</a:t>
          </a:r>
          <a:endParaRPr lang="hr-HR" sz="1100">
            <a:effectLst/>
            <a:latin typeface="+mn-lt"/>
            <a:ea typeface="Calibri"/>
            <a:cs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The exchange rate of USD and EUR to the local currency,</a:t>
          </a:r>
          <a:endParaRPr lang="hr-HR" sz="1100">
            <a:effectLst/>
            <a:latin typeface="+mn-lt"/>
            <a:ea typeface="Calibri"/>
            <a:cs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Financing costs and cross-currency relations.</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 </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The Company has prepared a Program of Restructuring and Financial Consolidation of Petrokemija Plc. for 2014-2018. In the Program, detailed requirements and restructuring measures are defined,</a:t>
          </a:r>
          <a:r>
            <a:rPr lang="en-US" sz="1100">
              <a:effectLst/>
              <a:latin typeface="+mn-lt"/>
              <a:ea typeface="Times New Roman"/>
              <a:cs typeface="Times New Roman"/>
            </a:rPr>
            <a:t> </a:t>
          </a:r>
          <a:r>
            <a:rPr lang="en-US" sz="1100">
              <a:effectLst/>
              <a:latin typeface="+mn-lt"/>
              <a:ea typeface="Times New Roman"/>
              <a:cs typeface="Arial"/>
            </a:rPr>
            <a:t>as well as the financing requirements necessary to create a basis for the Company's sustainable operations. The mentioned measures include among others, the implementation of a comprehensive restructuring, optimization of procurement costs, refocus of production activities, optimization of working structure, disinvestment of inoperative and non-core assets and the measures of debt refinancing and capital increase.</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The losses for the January-June 2014 period reached the level of 51.9% of the share capital, so after the process of finding a strategic partner had failed, the Management Board prepared the above mentioned Program of Restructuring and Financial Consolidation, which was adopted by the Company Supervisory Board. This program has resulted in the Decision on recapitalization.</a:t>
          </a:r>
          <a:endParaRPr lang="hr-HR" sz="1100">
            <a:effectLst/>
            <a:latin typeface="+mn-lt"/>
            <a:ea typeface="Calibri"/>
            <a:cs typeface="Times New Roman"/>
          </a:endParaRPr>
        </a:p>
        <a:p>
          <a:pPr algn="just">
            <a:lnSpc>
              <a:spcPts val="1200"/>
            </a:lnSpc>
            <a:spcAft>
              <a:spcPts val="0"/>
            </a:spcAft>
          </a:pPr>
          <a:r>
            <a:rPr lang="en-US" sz="1100">
              <a:effectLst/>
              <a:latin typeface="+mn-lt"/>
              <a:ea typeface="Times New Roman"/>
              <a:cs typeface="Arial"/>
            </a:rPr>
            <a:t>Actual market and financial results in the first half, as well as the rating of the market position at the time of preparation of these financial statements indicate caution in predicting future trends in the business, with the possibility of occasional downtime of parts of the facilities and significant changes in the organization of the Company.</a:t>
          </a:r>
          <a:endParaRPr lang="hr-HR" sz="1100">
            <a:effectLst/>
            <a:latin typeface="+mn-lt"/>
            <a:ea typeface="Calibri"/>
            <a:cs typeface="Times New Roman"/>
          </a:endParaRPr>
        </a:p>
        <a:p>
          <a:pPr>
            <a:lnSpc>
              <a:spcPts val="1200"/>
            </a:lnSpc>
            <a:spcAft>
              <a:spcPts val="600"/>
            </a:spcAft>
          </a:pPr>
          <a:r>
            <a:rPr lang="en-US" sz="1100">
              <a:effectLst/>
              <a:latin typeface="+mn-lt"/>
              <a:ea typeface="Times New Roman"/>
              <a:cs typeface="Times New Roman"/>
            </a:rPr>
            <a:t>At the time of preparation of these financial statements, the Company share capital increase is in progress, based on the Public Invitation to existing shareholders to subscribe for a maximum of 16,666,666 new ordinary shares of Petrokemija, Plc. Details on: </a:t>
          </a:r>
          <a:r>
            <a:rPr lang="en-US" sz="1100" u="sng">
              <a:solidFill>
                <a:srgbClr val="0000FF"/>
              </a:solidFill>
              <a:effectLst/>
              <a:latin typeface="+mn-lt"/>
              <a:ea typeface="Times New Roman"/>
              <a:cs typeface="Arial"/>
              <a:hlinkClick xmlns:r="http://schemas.openxmlformats.org/officeDocument/2006/relationships" r:id=""/>
            </a:rPr>
            <a:t>http://en.petrokemija.hr/Portals/0/Dokapitalizacija/Public%20invitation%20for%20subscription%20of%20shares%202014%20I%20round.pdf</a:t>
          </a:r>
          <a:r>
            <a:rPr lang="en-US" sz="1100">
              <a:effectLst/>
              <a:latin typeface="+mn-lt"/>
              <a:ea typeface="Times New Roman"/>
              <a:cs typeface="Arial"/>
            </a:rPr>
            <a:t> </a:t>
          </a:r>
          <a:endParaRPr lang="hr-HR" sz="1100">
            <a:effectLst/>
            <a:latin typeface="+mn-lt"/>
            <a:ea typeface="Calibri"/>
            <a:cs typeface="Times New Roman"/>
          </a:endParaRPr>
        </a:p>
        <a:p>
          <a:pPr algn="just">
            <a:lnSpc>
              <a:spcPct val="115000"/>
            </a:lnSpc>
            <a:spcAft>
              <a:spcPts val="600"/>
            </a:spcAft>
          </a:pPr>
          <a:r>
            <a:rPr lang="en-US" sz="1100">
              <a:effectLst/>
              <a:latin typeface="+mn-lt"/>
              <a:ea typeface="Calibri"/>
              <a:cs typeface="Calibri"/>
            </a:rPr>
            <a:t> </a:t>
          </a:r>
          <a:endParaRPr lang="hr-HR" sz="1100">
            <a:effectLst/>
            <a:latin typeface="+mn-lt"/>
            <a:ea typeface="Calibri"/>
            <a:cs typeface="Times New Roman"/>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G392"/>
  <sheetViews>
    <sheetView showGridLines="0" showRowColHeaders="0" topLeftCell="XFD1" workbookViewId="0"/>
  </sheetViews>
  <sheetFormatPr defaultColWidth="0" defaultRowHeight="12.75" x14ac:dyDescent="0.2"/>
  <cols>
    <col min="1" max="1" width="16.5703125" hidden="1" customWidth="1"/>
    <col min="2" max="2" width="15.42578125" style="8" hidden="1" customWidth="1"/>
    <col min="3" max="3" width="5.42578125" hidden="1" customWidth="1"/>
    <col min="4" max="4" width="9.85546875" hidden="1" customWidth="1"/>
    <col min="5" max="5" width="6.42578125" hidden="1" customWidth="1"/>
    <col min="6" max="6" width="5" hidden="1" customWidth="1"/>
    <col min="7" max="7" width="9.42578125" hidden="1" customWidth="1"/>
    <col min="8" max="8" width="12.5703125" style="19" hidden="1" customWidth="1"/>
    <col min="9" max="9" width="10.42578125" hidden="1" customWidth="1"/>
    <col min="10" max="11" width="10.140625" style="15" hidden="1" customWidth="1"/>
    <col min="12" max="20" width="8.42578125" style="15" hidden="1" customWidth="1"/>
    <col min="21" max="24" width="9.140625" style="15" hidden="1" customWidth="1"/>
    <col min="25" max="25" width="9.85546875" hidden="1" customWidth="1"/>
    <col min="26" max="27" width="10.5703125" hidden="1" customWidth="1"/>
    <col min="28" max="28" width="12.7109375" hidden="1" customWidth="1"/>
    <col min="29" max="29" width="12.85546875" hidden="1" customWidth="1"/>
  </cols>
  <sheetData>
    <row r="1" spans="1:33" x14ac:dyDescent="0.2">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x14ac:dyDescent="0.2">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 TEXT(#REF!, "00000000"), "")</f>
        <v>#REF!</v>
      </c>
      <c r="Z2" s="10" t="e">
        <f>IF(#REF!&lt;&gt;"",#REF!, "")</f>
        <v>#REF!</v>
      </c>
      <c r="AA2" s="10" t="e">
        <f>IF(#REF!&lt;&gt;"",#REF!, "")</f>
        <v>#REF!</v>
      </c>
      <c r="AB2" s="11" t="e">
        <f>IF(#REF!&lt;&gt;"",#REF!, 0)</f>
        <v>#REF!</v>
      </c>
      <c r="AC2" t="e">
        <f>LEN(Y2)+LEN(Z2)+LEN(AA2)+INT(VALUE(AB2))</f>
        <v>#REF!</v>
      </c>
      <c r="AD2" t="e">
        <f>IF(#REF!&lt;&gt;"",#REF!, "")</f>
        <v>#REF!</v>
      </c>
      <c r="AE2" t="e">
        <f>IF(#REF!&lt;&gt;"",#REF!, "")</f>
        <v>#REF!</v>
      </c>
      <c r="AF2" t="e">
        <f>IF(#REF!&lt;&gt;"",#REF!, "")</f>
        <v>#REF!</v>
      </c>
      <c r="AG2" t="e">
        <f>IF(#REF!&lt;&gt;"",#REF!, "")</f>
        <v>#REF!</v>
      </c>
    </row>
    <row r="3" spans="1:33" x14ac:dyDescent="0.2">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 TEXT(#REF!, "00000000"), "")</f>
        <v>#REF!</v>
      </c>
      <c r="Z3" s="10" t="e">
        <f>IF(#REF!&lt;&gt;"",#REF!, "")</f>
        <v>#REF!</v>
      </c>
      <c r="AA3" s="10" t="e">
        <f>IF(#REF!&lt;&gt;"",#REF!, "")</f>
        <v>#REF!</v>
      </c>
      <c r="AB3" s="11" t="e">
        <f>IF(#REF!&lt;&gt;"",#REF!, 0)</f>
        <v>#REF!</v>
      </c>
      <c r="AC3" t="e">
        <f t="shared" ref="AC3:AC66" si="0">LEN(Y3)+LEN(Z3)+LEN(AA3)+INT(VALUE(AB3))</f>
        <v>#REF!</v>
      </c>
    </row>
    <row r="4" spans="1:33" x14ac:dyDescent="0.2">
      <c r="A4" s="10" t="s">
        <v>32</v>
      </c>
      <c r="B4" s="20">
        <v>2000</v>
      </c>
      <c r="D4" t="s">
        <v>46</v>
      </c>
      <c r="E4">
        <v>1</v>
      </c>
      <c r="F4" t="e">
        <f>#REF!</f>
        <v>#REF!</v>
      </c>
      <c r="G4" t="e">
        <f>IF(#REF!=0,"",#REF!)</f>
        <v>#REF!</v>
      </c>
      <c r="H4" s="19" t="e">
        <f t="shared" ref="H4:H44" si="1">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 TEXT(#REF!, "00000000"), "")</f>
        <v>#REF!</v>
      </c>
      <c r="Z4" s="10" t="e">
        <f>IF(#REF!&lt;&gt;"",#REF!, "")</f>
        <v>#REF!</v>
      </c>
      <c r="AA4" s="10" t="e">
        <f>IF(#REF!&lt;&gt;"",#REF!, "")</f>
        <v>#REF!</v>
      </c>
      <c r="AB4" s="11" t="e">
        <f>IF(#REF!&lt;&gt;"",#REF!, 0)</f>
        <v>#REF!</v>
      </c>
      <c r="AC4" t="e">
        <f t="shared" si="0"/>
        <v>#REF!</v>
      </c>
    </row>
    <row r="5" spans="1:33" x14ac:dyDescent="0.2">
      <c r="A5" t="s">
        <v>22</v>
      </c>
      <c r="B5" s="8">
        <f>IF(ISNUMBER(#REF!),#REF!, 0)</f>
        <v>0</v>
      </c>
      <c r="D5" t="s">
        <v>46</v>
      </c>
      <c r="E5">
        <v>1</v>
      </c>
      <c r="F5" t="e">
        <f>#REF!</f>
        <v>#REF!</v>
      </c>
      <c r="G5" t="e">
        <f>IF(#REF!=0,"",#REF!)</f>
        <v>#REF!</v>
      </c>
      <c r="H5" s="19" t="e">
        <f t="shared" si="1"/>
        <v>#REF!</v>
      </c>
      <c r="I5" t="e">
        <f t="shared" ref="I5:I44" si="2">ABS(ROUND(J5,0)-J5)+ABS(ROUND(K5,0)-K5)</f>
        <v>#REF!</v>
      </c>
      <c r="J5" s="30" t="e">
        <f>#REF!</f>
        <v>#REF!</v>
      </c>
      <c r="K5" s="31" t="e">
        <f>#REF!</f>
        <v>#REF!</v>
      </c>
      <c r="L5" s="30"/>
      <c r="M5" s="32"/>
      <c r="N5" s="32"/>
      <c r="O5" s="32"/>
      <c r="P5" s="32"/>
      <c r="Q5" s="32"/>
      <c r="R5" s="32"/>
      <c r="S5" s="32"/>
      <c r="T5" s="32"/>
      <c r="U5" s="32"/>
      <c r="V5" s="32"/>
      <c r="W5" s="32"/>
      <c r="X5" s="31"/>
      <c r="Y5" s="10" t="e">
        <f>IF(#REF!&lt;&gt;"", TEXT(#REF!, "00000000"), "")</f>
        <v>#REF!</v>
      </c>
      <c r="Z5" s="10" t="e">
        <f>IF(#REF!&lt;&gt;"",#REF!, "")</f>
        <v>#REF!</v>
      </c>
      <c r="AA5" s="10" t="e">
        <f>IF(#REF!&lt;&gt;"",#REF!, "")</f>
        <v>#REF!</v>
      </c>
      <c r="AB5" s="11" t="e">
        <f>IF(#REF!&lt;&gt;"",#REF!, 0)</f>
        <v>#REF!</v>
      </c>
      <c r="AC5" t="e">
        <f t="shared" si="0"/>
        <v>#REF!</v>
      </c>
    </row>
    <row r="6" spans="1:33" x14ac:dyDescent="0.2">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 TEXT(#REF!, "00000000"), "")</f>
        <v>#REF!</v>
      </c>
      <c r="Z6" s="10" t="e">
        <f>IF(#REF!&lt;&gt;"",#REF!, "")</f>
        <v>#REF!</v>
      </c>
      <c r="AA6" s="10" t="e">
        <f>IF(#REF!&lt;&gt;"",#REF!, "")</f>
        <v>#REF!</v>
      </c>
      <c r="AB6" s="11" t="e">
        <f>IF(#REF!&lt;&gt;"",#REF!, 0)</f>
        <v>#REF!</v>
      </c>
      <c r="AC6" t="e">
        <f t="shared" si="0"/>
        <v>#REF!</v>
      </c>
    </row>
    <row r="7" spans="1:33" x14ac:dyDescent="0.2">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 TEXT(#REF!, "00000000"), "")</f>
        <v>#REF!</v>
      </c>
      <c r="Z7" s="10" t="e">
        <f>IF(#REF!&lt;&gt;"",#REF!, "")</f>
        <v>#REF!</v>
      </c>
      <c r="AA7" s="10" t="e">
        <f>IF(#REF!&lt;&gt;"",#REF!, "")</f>
        <v>#REF!</v>
      </c>
      <c r="AB7" s="11" t="e">
        <f>IF(#REF!&lt;&gt;"",#REF!, 0)</f>
        <v>#REF!</v>
      </c>
      <c r="AC7" t="e">
        <f t="shared" si="0"/>
        <v>#REF!</v>
      </c>
    </row>
    <row r="8" spans="1:33" x14ac:dyDescent="0.2">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 TEXT(#REF!, "00000000"), "")</f>
        <v>#REF!</v>
      </c>
      <c r="Z8" s="10" t="e">
        <f>IF(#REF!&lt;&gt;"",#REF!, "")</f>
        <v>#REF!</v>
      </c>
      <c r="AA8" s="10" t="e">
        <f>IF(#REF!&lt;&gt;"",#REF!, "")</f>
        <v>#REF!</v>
      </c>
      <c r="AB8" s="11" t="e">
        <f>IF(#REF!&lt;&gt;"",#REF!, 0)</f>
        <v>#REF!</v>
      </c>
      <c r="AC8" t="e">
        <f t="shared" si="0"/>
        <v>#REF!</v>
      </c>
    </row>
    <row r="9" spans="1:33" x14ac:dyDescent="0.2">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 TEXT(#REF!, "00000000"), "")</f>
        <v>#REF!</v>
      </c>
      <c r="Z9" s="10" t="e">
        <f>IF(#REF!&lt;&gt;"",#REF!, "")</f>
        <v>#REF!</v>
      </c>
      <c r="AA9" s="10" t="e">
        <f>IF(#REF!&lt;&gt;"",#REF!, "")</f>
        <v>#REF!</v>
      </c>
      <c r="AB9" s="11" t="e">
        <f>IF(#REF!&lt;&gt;"",#REF!, 0)</f>
        <v>#REF!</v>
      </c>
      <c r="AC9" t="e">
        <f t="shared" si="0"/>
        <v>#REF!</v>
      </c>
    </row>
    <row r="10" spans="1:33" x14ac:dyDescent="0.2">
      <c r="A10" t="s">
        <v>16</v>
      </c>
      <c r="B10" s="8" t="e">
        <f>TEXT(#REF!, "00000")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 TEXT(#REF!, "00000000"), "")</f>
        <v>#REF!</v>
      </c>
      <c r="Z10" s="10" t="e">
        <f>IF(#REF!&lt;&gt;"",#REF!, "")</f>
        <v>#REF!</v>
      </c>
      <c r="AA10" s="10" t="e">
        <f>IF(#REF!&lt;&gt;"",#REF!, "")</f>
        <v>#REF!</v>
      </c>
      <c r="AB10" s="11" t="e">
        <f>IF(#REF!&lt;&gt;"",#REF!, 0)</f>
        <v>#REF!</v>
      </c>
      <c r="AC10" t="e">
        <f t="shared" si="0"/>
        <v>#REF!</v>
      </c>
    </row>
    <row r="11" spans="1:33" x14ac:dyDescent="0.2">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 TEXT(#REF!, "00000000"), "")</f>
        <v>#REF!</v>
      </c>
      <c r="Z11" s="10" t="e">
        <f>IF(#REF!&lt;&gt;"",#REF!, "")</f>
        <v>#REF!</v>
      </c>
      <c r="AA11" s="10" t="e">
        <f>IF(#REF!&lt;&gt;"",#REF!, "")</f>
        <v>#REF!</v>
      </c>
      <c r="AB11" s="11" t="e">
        <f>IF(#REF!&lt;&gt;"",#REF!, 0)</f>
        <v>#REF!</v>
      </c>
      <c r="AC11" t="e">
        <f t="shared" si="0"/>
        <v>#REF!</v>
      </c>
    </row>
    <row r="12" spans="1:33" x14ac:dyDescent="0.2">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 TEXT(#REF!, "00000000"), "")</f>
        <v>#REF!</v>
      </c>
      <c r="Z12" s="10" t="e">
        <f>IF(#REF!&lt;&gt;"",#REF!, "")</f>
        <v>#REF!</v>
      </c>
      <c r="AA12" s="10" t="e">
        <f>IF(#REF!&lt;&gt;"",#REF!, "")</f>
        <v>#REF!</v>
      </c>
      <c r="AB12" s="11" t="e">
        <f>IF(#REF!&lt;&gt;"",#REF!, 0)</f>
        <v>#REF!</v>
      </c>
      <c r="AC12" t="e">
        <f t="shared" si="0"/>
        <v>#REF!</v>
      </c>
    </row>
    <row r="13" spans="1:33" x14ac:dyDescent="0.2">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 TEXT(#REF!, "00000000"), "")</f>
        <v>#REF!</v>
      </c>
      <c r="Z13" s="10" t="e">
        <f>IF(#REF!&lt;&gt;"",#REF!, "")</f>
        <v>#REF!</v>
      </c>
      <c r="AA13" s="10" t="e">
        <f>IF(#REF!&lt;&gt;"",#REF!, "")</f>
        <v>#REF!</v>
      </c>
      <c r="AB13" s="11" t="e">
        <f>IF(#REF!&lt;&gt;"",#REF!, 0)</f>
        <v>#REF!</v>
      </c>
      <c r="AC13" t="e">
        <f t="shared" si="0"/>
        <v>#REF!</v>
      </c>
    </row>
    <row r="14" spans="1:33" x14ac:dyDescent="0.2">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 TEXT(#REF!, "00000000"), "")</f>
        <v>#REF!</v>
      </c>
      <c r="Z14" s="10" t="e">
        <f>IF(#REF!&lt;&gt;"",#REF!, "")</f>
        <v>#REF!</v>
      </c>
      <c r="AA14" s="10" t="e">
        <f>IF(#REF!&lt;&gt;"",#REF!, "")</f>
        <v>#REF!</v>
      </c>
      <c r="AB14" s="11" t="e">
        <f>IF(#REF!&lt;&gt;"",#REF!, 0)</f>
        <v>#REF!</v>
      </c>
      <c r="AC14" t="e">
        <f t="shared" si="0"/>
        <v>#REF!</v>
      </c>
    </row>
    <row r="15" spans="1:33" x14ac:dyDescent="0.2">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 TEXT(#REF!, "00000000"), "")</f>
        <v>#REF!</v>
      </c>
      <c r="Z15" s="10" t="e">
        <f>IF(#REF!&lt;&gt;"",#REF!, "")</f>
        <v>#REF!</v>
      </c>
      <c r="AA15" s="10" t="e">
        <f>IF(#REF!&lt;&gt;"",#REF!, "")</f>
        <v>#REF!</v>
      </c>
      <c r="AB15" s="11" t="e">
        <f>IF(#REF!&lt;&gt;"",#REF!, 0)</f>
        <v>#REF!</v>
      </c>
      <c r="AC15" t="e">
        <f t="shared" si="0"/>
        <v>#REF!</v>
      </c>
    </row>
    <row r="16" spans="1:33" x14ac:dyDescent="0.2">
      <c r="A16" t="s">
        <v>20</v>
      </c>
      <c r="B16" s="8" t="e">
        <f>TEXT(#REF!, "000")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 TEXT(#REF!, "00000000"), "")</f>
        <v>#REF!</v>
      </c>
      <c r="Z16" s="10" t="e">
        <f>IF(#REF!&lt;&gt;"",#REF!, "")</f>
        <v>#REF!</v>
      </c>
      <c r="AA16" s="10" t="e">
        <f>IF(#REF!&lt;&gt;"",#REF!, "")</f>
        <v>#REF!</v>
      </c>
      <c r="AB16" s="11" t="e">
        <f>IF(#REF!&lt;&gt;"",#REF!, 0)</f>
        <v>#REF!</v>
      </c>
      <c r="AC16" t="e">
        <f t="shared" si="0"/>
        <v>#REF!</v>
      </c>
    </row>
    <row r="17" spans="1:29" x14ac:dyDescent="0.2">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 TEXT(#REF!, "00000000"), "")</f>
        <v>#REF!</v>
      </c>
      <c r="Z17" s="10" t="e">
        <f>IF(#REF!&lt;&gt;"",#REF!, "")</f>
        <v>#REF!</v>
      </c>
      <c r="AA17" s="10" t="e">
        <f>IF(#REF!&lt;&gt;"",#REF!, "")</f>
        <v>#REF!</v>
      </c>
      <c r="AB17" s="11" t="e">
        <f>IF(#REF!&lt;&gt;"",#REF!, 0)</f>
        <v>#REF!</v>
      </c>
      <c r="AC17" t="e">
        <f t="shared" si="0"/>
        <v>#REF!</v>
      </c>
    </row>
    <row r="18" spans="1:29" x14ac:dyDescent="0.2">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 TEXT(#REF!, "00000000"), "")</f>
        <v>#REF!</v>
      </c>
      <c r="Z18" s="10" t="e">
        <f>IF(#REF!&lt;&gt;"",#REF!, "")</f>
        <v>#REF!</v>
      </c>
      <c r="AA18" s="10" t="e">
        <f>IF(#REF!&lt;&gt;"",#REF!, "")</f>
        <v>#REF!</v>
      </c>
      <c r="AB18" s="11" t="e">
        <f>IF(#REF!&lt;&gt;"",#REF!, 0)</f>
        <v>#REF!</v>
      </c>
      <c r="AC18" t="e">
        <f t="shared" si="0"/>
        <v>#REF!</v>
      </c>
    </row>
    <row r="19" spans="1:29" x14ac:dyDescent="0.2">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 TEXT(#REF!, "00000000"), "")</f>
        <v>#REF!</v>
      </c>
      <c r="Z19" s="10" t="e">
        <f>IF(#REF!&lt;&gt;"",#REF!, "")</f>
        <v>#REF!</v>
      </c>
      <c r="AA19" s="10" t="e">
        <f>IF(#REF!&lt;&gt;"",#REF!, "")</f>
        <v>#REF!</v>
      </c>
      <c r="AB19" s="11" t="e">
        <f>IF(#REF!&lt;&gt;"",#REF!, 0)</f>
        <v>#REF!</v>
      </c>
      <c r="AC19" t="e">
        <f t="shared" si="0"/>
        <v>#REF!</v>
      </c>
    </row>
    <row r="20" spans="1:29" x14ac:dyDescent="0.2">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 TEXT(#REF!, "00000000"), "")</f>
        <v>#REF!</v>
      </c>
      <c r="Z20" s="10" t="e">
        <f>IF(#REF!&lt;&gt;"",#REF!, "")</f>
        <v>#REF!</v>
      </c>
      <c r="AA20" s="10" t="e">
        <f>IF(#REF!&lt;&gt;"",#REF!, "")</f>
        <v>#REF!</v>
      </c>
      <c r="AB20" s="11" t="e">
        <f>IF(#REF!&lt;&gt;"",#REF!, 0)</f>
        <v>#REF!</v>
      </c>
      <c r="AC20" t="e">
        <f t="shared" si="0"/>
        <v>#REF!</v>
      </c>
    </row>
    <row r="21" spans="1:29" x14ac:dyDescent="0.2">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 TEXT(#REF!, "00000000"), "")</f>
        <v>#REF!</v>
      </c>
      <c r="Z21" s="10" t="e">
        <f>IF(#REF!&lt;&gt;"",#REF!, "")</f>
        <v>#REF!</v>
      </c>
      <c r="AA21" s="10" t="e">
        <f>IF(#REF!&lt;&gt;"",#REF!, "")</f>
        <v>#REF!</v>
      </c>
      <c r="AB21" s="11" t="e">
        <f>IF(#REF!&lt;&gt;"",#REF!, 0)</f>
        <v>#REF!</v>
      </c>
      <c r="AC21" t="e">
        <f t="shared" si="0"/>
        <v>#REF!</v>
      </c>
    </row>
    <row r="22" spans="1:29" x14ac:dyDescent="0.2">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 TEXT(#REF!, "00000000"), "")</f>
        <v>#REF!</v>
      </c>
      <c r="Z22" s="10" t="e">
        <f>IF(#REF!&lt;&gt;"",#REF!, "")</f>
        <v>#REF!</v>
      </c>
      <c r="AA22" s="10" t="e">
        <f>IF(#REF!&lt;&gt;"",#REF!, "")</f>
        <v>#REF!</v>
      </c>
      <c r="AB22" s="11" t="e">
        <f>IF(#REF!&lt;&gt;"",#REF!, 0)</f>
        <v>#REF!</v>
      </c>
      <c r="AC22" t="e">
        <f t="shared" si="0"/>
        <v>#REF!</v>
      </c>
    </row>
    <row r="23" spans="1:29" x14ac:dyDescent="0.2">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 TEXT(#REF!, "00000000"), "")</f>
        <v>#REF!</v>
      </c>
      <c r="Z23" s="10" t="e">
        <f>IF(#REF!&lt;&gt;"",#REF!, "")</f>
        <v>#REF!</v>
      </c>
      <c r="AA23" s="10" t="e">
        <f>IF(#REF!&lt;&gt;"",#REF!, "")</f>
        <v>#REF!</v>
      </c>
      <c r="AB23" s="11" t="e">
        <f>IF(#REF!&lt;&gt;"",#REF!, 0)</f>
        <v>#REF!</v>
      </c>
      <c r="AC23" t="e">
        <f t="shared" si="0"/>
        <v>#REF!</v>
      </c>
    </row>
    <row r="24" spans="1:29" x14ac:dyDescent="0.2">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 TEXT(#REF!, "00000000"), "")</f>
        <v>#REF!</v>
      </c>
      <c r="Z24" s="10" t="e">
        <f>IF(#REF!&lt;&gt;"",#REF!, "")</f>
        <v>#REF!</v>
      </c>
      <c r="AA24" s="10" t="e">
        <f>IF(#REF!&lt;&gt;"",#REF!, "")</f>
        <v>#REF!</v>
      </c>
      <c r="AB24" s="11" t="e">
        <f>IF(#REF!&lt;&gt;"",#REF!, 0)</f>
        <v>#REF!</v>
      </c>
      <c r="AC24" t="e">
        <f t="shared" si="0"/>
        <v>#REF!</v>
      </c>
    </row>
    <row r="25" spans="1:29" x14ac:dyDescent="0.2">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 TEXT(#REF!, "00000000"), "")</f>
        <v>#REF!</v>
      </c>
      <c r="Z25" s="10" t="e">
        <f>IF(#REF!&lt;&gt;"",#REF!, "")</f>
        <v>#REF!</v>
      </c>
      <c r="AA25" s="10" t="e">
        <f>IF(#REF!&lt;&gt;"",#REF!, "")</f>
        <v>#REF!</v>
      </c>
      <c r="AB25" s="11" t="e">
        <f>IF(#REF!&lt;&gt;"",#REF!, 0)</f>
        <v>#REF!</v>
      </c>
      <c r="AC25" t="e">
        <f t="shared" si="0"/>
        <v>#REF!</v>
      </c>
    </row>
    <row r="26" spans="1:29" x14ac:dyDescent="0.2">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 TEXT(#REF!, "00000000"), "")</f>
        <v>#REF!</v>
      </c>
      <c r="Z26" s="10" t="e">
        <f>IF(#REF!&lt;&gt;"",#REF!, "")</f>
        <v>#REF!</v>
      </c>
      <c r="AA26" s="10" t="e">
        <f>IF(#REF!&lt;&gt;"",#REF!, "")</f>
        <v>#REF!</v>
      </c>
      <c r="AB26" s="11" t="e">
        <f>IF(#REF!&lt;&gt;"",#REF!, 0)</f>
        <v>#REF!</v>
      </c>
      <c r="AC26" t="e">
        <f t="shared" si="0"/>
        <v>#REF!</v>
      </c>
    </row>
    <row r="27" spans="1:29" x14ac:dyDescent="0.2">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 TEXT(#REF!, "00000000"), "")</f>
        <v>#REF!</v>
      </c>
      <c r="Z27" s="10" t="e">
        <f>IF(#REF!&lt;&gt;"",#REF!, "")</f>
        <v>#REF!</v>
      </c>
      <c r="AA27" s="10" t="e">
        <f>IF(#REF!&lt;&gt;"",#REF!, "")</f>
        <v>#REF!</v>
      </c>
      <c r="AB27" s="11" t="e">
        <f>IF(#REF!&lt;&gt;"",#REF!, 0)</f>
        <v>#REF!</v>
      </c>
      <c r="AC27" t="e">
        <f t="shared" si="0"/>
        <v>#REF!</v>
      </c>
    </row>
    <row r="28" spans="1:29" x14ac:dyDescent="0.2">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 TEXT(#REF!, "00000000"), "")</f>
        <v>#REF!</v>
      </c>
      <c r="Z28" s="10" t="e">
        <f>IF(#REF!&lt;&gt;"",#REF!, "")</f>
        <v>#REF!</v>
      </c>
      <c r="AA28" s="10" t="e">
        <f>IF(#REF!&lt;&gt;"",#REF!, "")</f>
        <v>#REF!</v>
      </c>
      <c r="AB28" s="11" t="e">
        <f>IF(#REF!&lt;&gt;"",#REF!, 0)</f>
        <v>#REF!</v>
      </c>
      <c r="AC28" t="e">
        <f t="shared" si="0"/>
        <v>#REF!</v>
      </c>
    </row>
    <row r="29" spans="1:29" x14ac:dyDescent="0.2">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 TEXT(#REF!, "00000000"), "")</f>
        <v>#REF!</v>
      </c>
      <c r="Z29" s="10" t="e">
        <f>IF(#REF!&lt;&gt;"",#REF!, "")</f>
        <v>#REF!</v>
      </c>
      <c r="AA29" s="10" t="e">
        <f>IF(#REF!&lt;&gt;"",#REF!, "")</f>
        <v>#REF!</v>
      </c>
      <c r="AB29" s="11" t="e">
        <f>IF(#REF!&lt;&gt;"",#REF!, 0)</f>
        <v>#REF!</v>
      </c>
      <c r="AC29" t="e">
        <f t="shared" si="0"/>
        <v>#REF!</v>
      </c>
    </row>
    <row r="30" spans="1:29" x14ac:dyDescent="0.2">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 TEXT(#REF!, "00000000"), "")</f>
        <v>#REF!</v>
      </c>
      <c r="Z30" s="10" t="e">
        <f>IF(#REF!&lt;&gt;"",#REF!, "")</f>
        <v>#REF!</v>
      </c>
      <c r="AA30" s="10" t="e">
        <f>IF(#REF!&lt;&gt;"",#REF!, "")</f>
        <v>#REF!</v>
      </c>
      <c r="AB30" s="11" t="e">
        <f>IF(#REF!&lt;&gt;"",#REF!, 0)</f>
        <v>#REF!</v>
      </c>
      <c r="AC30" t="e">
        <f t="shared" si="0"/>
        <v>#REF!</v>
      </c>
    </row>
    <row r="31" spans="1:29" x14ac:dyDescent="0.2">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 TEXT(#REF!, "00000000"), "")</f>
        <v>#REF!</v>
      </c>
      <c r="Z31" s="10" t="e">
        <f>IF(#REF!&lt;&gt;"",#REF!, "")</f>
        <v>#REF!</v>
      </c>
      <c r="AA31" s="10" t="e">
        <f>IF(#REF!&lt;&gt;"",#REF!, "")</f>
        <v>#REF!</v>
      </c>
      <c r="AB31" s="11" t="e">
        <f>IF(#REF!&lt;&gt;"",#REF!, 0)</f>
        <v>#REF!</v>
      </c>
      <c r="AC31" t="e">
        <f t="shared" si="0"/>
        <v>#REF!</v>
      </c>
    </row>
    <row r="32" spans="1:29" x14ac:dyDescent="0.2">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 TEXT(#REF!, "00000000"), "")</f>
        <v>#REF!</v>
      </c>
      <c r="Z32" s="10" t="e">
        <f>IF(#REF!&lt;&gt;"",#REF!, "")</f>
        <v>#REF!</v>
      </c>
      <c r="AA32" s="10" t="e">
        <f>IF(#REF!&lt;&gt;"",#REF!, "")</f>
        <v>#REF!</v>
      </c>
      <c r="AB32" s="11" t="e">
        <f>IF(#REF!&lt;&gt;"",#REF!, 0)</f>
        <v>#REF!</v>
      </c>
      <c r="AC32" t="e">
        <f t="shared" si="0"/>
        <v>#REF!</v>
      </c>
    </row>
    <row r="33" spans="1:29" x14ac:dyDescent="0.2">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 TEXT(#REF!, "00000000"), "")</f>
        <v>#REF!</v>
      </c>
      <c r="Z33" s="10" t="e">
        <f>IF(#REF!&lt;&gt;"",#REF!, "")</f>
        <v>#REF!</v>
      </c>
      <c r="AA33" s="10" t="e">
        <f>IF(#REF!&lt;&gt;"",#REF!, "")</f>
        <v>#REF!</v>
      </c>
      <c r="AB33" s="11" t="e">
        <f>IF(#REF!&lt;&gt;"",#REF!, 0)</f>
        <v>#REF!</v>
      </c>
      <c r="AC33" t="e">
        <f t="shared" si="0"/>
        <v>#REF!</v>
      </c>
    </row>
    <row r="34" spans="1:29" x14ac:dyDescent="0.2">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 TEXT(#REF!, "00000000"), "")</f>
        <v>#REF!</v>
      </c>
      <c r="Z34" s="10" t="e">
        <f>IF(#REF!&lt;&gt;"",#REF!, "")</f>
        <v>#REF!</v>
      </c>
      <c r="AA34" s="10" t="e">
        <f>IF(#REF!&lt;&gt;"",#REF!, "")</f>
        <v>#REF!</v>
      </c>
      <c r="AB34" s="11" t="e">
        <f>IF(#REF!&lt;&gt;"",#REF!, 0)</f>
        <v>#REF!</v>
      </c>
      <c r="AC34" t="e">
        <f t="shared" si="0"/>
        <v>#REF!</v>
      </c>
    </row>
    <row r="35" spans="1:29" x14ac:dyDescent="0.2">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 TEXT(#REF!, "00000000"), "")</f>
        <v>#REF!</v>
      </c>
      <c r="Z35" s="10" t="e">
        <f>IF(#REF!&lt;&gt;"",#REF!, "")</f>
        <v>#REF!</v>
      </c>
      <c r="AA35" s="10" t="e">
        <f>IF(#REF!&lt;&gt;"",#REF!, "")</f>
        <v>#REF!</v>
      </c>
      <c r="AB35" s="11" t="e">
        <f>IF(#REF!&lt;&gt;"",#REF!, 0)</f>
        <v>#REF!</v>
      </c>
      <c r="AC35" t="e">
        <f t="shared" si="0"/>
        <v>#REF!</v>
      </c>
    </row>
    <row r="36" spans="1:29" x14ac:dyDescent="0.2">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 TEXT(#REF!, "00000000"), "")</f>
        <v>#REF!</v>
      </c>
      <c r="Z36" s="10" t="e">
        <f>IF(#REF!&lt;&gt;"",#REF!, "")</f>
        <v>#REF!</v>
      </c>
      <c r="AA36" s="10" t="e">
        <f>IF(#REF!&lt;&gt;"",#REF!, "")</f>
        <v>#REF!</v>
      </c>
      <c r="AB36" s="11" t="e">
        <f>IF(#REF!&lt;&gt;"",#REF!, 0)</f>
        <v>#REF!</v>
      </c>
      <c r="AC36" t="e">
        <f t="shared" si="0"/>
        <v>#REF!</v>
      </c>
    </row>
    <row r="37" spans="1:29" x14ac:dyDescent="0.2">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 TEXT(#REF!, "00000000"), "")</f>
        <v>#REF!</v>
      </c>
      <c r="Z37" s="10" t="e">
        <f>IF(#REF!&lt;&gt;"",#REF!, "")</f>
        <v>#REF!</v>
      </c>
      <c r="AA37" s="10" t="e">
        <f>IF(#REF!&lt;&gt;"",#REF!, "")</f>
        <v>#REF!</v>
      </c>
      <c r="AB37" s="11" t="e">
        <f>IF(#REF!&lt;&gt;"",#REF!, 0)</f>
        <v>#REF!</v>
      </c>
      <c r="AC37" t="e">
        <f t="shared" si="0"/>
        <v>#REF!</v>
      </c>
    </row>
    <row r="38" spans="1:29" x14ac:dyDescent="0.2">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 TEXT(#REF!, "00000000"), "")</f>
        <v>#REF!</v>
      </c>
      <c r="Z38" s="10" t="e">
        <f>IF(#REF!&lt;&gt;"",#REF!, "")</f>
        <v>#REF!</v>
      </c>
      <c r="AA38" s="10" t="e">
        <f>IF(#REF!&lt;&gt;"",#REF!, "")</f>
        <v>#REF!</v>
      </c>
      <c r="AB38" s="11" t="e">
        <f>IF(#REF!&lt;&gt;"",#REF!, 0)</f>
        <v>#REF!</v>
      </c>
      <c r="AC38" t="e">
        <f t="shared" si="0"/>
        <v>#REF!</v>
      </c>
    </row>
    <row r="39" spans="1:29" x14ac:dyDescent="0.2">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 TEXT(#REF!, "00000000"), "")</f>
        <v>#REF!</v>
      </c>
      <c r="Z39" s="10" t="e">
        <f>IF(#REF!&lt;&gt;"",#REF!, "")</f>
        <v>#REF!</v>
      </c>
      <c r="AA39" s="10" t="e">
        <f>IF(#REF!&lt;&gt;"",#REF!, "")</f>
        <v>#REF!</v>
      </c>
      <c r="AB39" s="11" t="e">
        <f>IF(#REF!&lt;&gt;"",#REF!, 0)</f>
        <v>#REF!</v>
      </c>
      <c r="AC39" t="e">
        <f t="shared" si="0"/>
        <v>#REF!</v>
      </c>
    </row>
    <row r="40" spans="1:29" x14ac:dyDescent="0.2">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 TEXT(#REF!, "00000000"), "")</f>
        <v>#REF!</v>
      </c>
      <c r="Z40" s="10" t="e">
        <f>IF(#REF!&lt;&gt;"",#REF!, "")</f>
        <v>#REF!</v>
      </c>
      <c r="AA40" s="10" t="e">
        <f>IF(#REF!&lt;&gt;"",#REF!, "")</f>
        <v>#REF!</v>
      </c>
      <c r="AB40" s="11" t="e">
        <f>IF(#REF!&lt;&gt;"",#REF!, 0)</f>
        <v>#REF!</v>
      </c>
      <c r="AC40" t="e">
        <f t="shared" si="0"/>
        <v>#REF!</v>
      </c>
    </row>
    <row r="41" spans="1:29" x14ac:dyDescent="0.2">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 TEXT(#REF!, "00000000"), "")</f>
        <v>#REF!</v>
      </c>
      <c r="Z41" s="10" t="e">
        <f>IF(#REF!&lt;&gt;"",#REF!, "")</f>
        <v>#REF!</v>
      </c>
      <c r="AA41" s="10" t="e">
        <f>IF(#REF!&lt;&gt;"",#REF!, "")</f>
        <v>#REF!</v>
      </c>
      <c r="AB41" s="11" t="e">
        <f>IF(#REF!&lt;&gt;"",#REF!, 0)</f>
        <v>#REF!</v>
      </c>
      <c r="AC41" t="e">
        <f t="shared" si="0"/>
        <v>#REF!</v>
      </c>
    </row>
    <row r="42" spans="1:29" x14ac:dyDescent="0.2">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 TEXT(#REF!, "00000000"), "")</f>
        <v>#REF!</v>
      </c>
      <c r="Z42" s="10" t="e">
        <f>IF(#REF!&lt;&gt;"",#REF!, "")</f>
        <v>#REF!</v>
      </c>
      <c r="AA42" s="10" t="e">
        <f>IF(#REF!&lt;&gt;"",#REF!, "")</f>
        <v>#REF!</v>
      </c>
      <c r="AB42" s="11" t="e">
        <f>IF(#REF!&lt;&gt;"",#REF!, 0)</f>
        <v>#REF!</v>
      </c>
      <c r="AC42" t="e">
        <f t="shared" si="0"/>
        <v>#REF!</v>
      </c>
    </row>
    <row r="43" spans="1:29" x14ac:dyDescent="0.2">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 TEXT(#REF!, "00000000"), "")</f>
        <v>#REF!</v>
      </c>
      <c r="Z43" s="10" t="e">
        <f>IF(#REF!&lt;&gt;"",#REF!, "")</f>
        <v>#REF!</v>
      </c>
      <c r="AA43" s="10" t="e">
        <f>IF(#REF!&lt;&gt;"",#REF!, "")</f>
        <v>#REF!</v>
      </c>
      <c r="AB43" s="11" t="e">
        <f>IF(#REF!&lt;&gt;"",#REF!, 0)</f>
        <v>#REF!</v>
      </c>
      <c r="AC43" t="e">
        <f t="shared" si="0"/>
        <v>#REF!</v>
      </c>
    </row>
    <row r="44" spans="1:29" x14ac:dyDescent="0.2">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 TEXT(#REF!, "00000000"), "")</f>
        <v>#REF!</v>
      </c>
      <c r="Z44" s="10" t="e">
        <f>IF(#REF!&lt;&gt;"",#REF!, "")</f>
        <v>#REF!</v>
      </c>
      <c r="AA44" s="10" t="e">
        <f>IF(#REF!&lt;&gt;"",#REF!, "")</f>
        <v>#REF!</v>
      </c>
      <c r="AB44" s="11" t="e">
        <f>IF(#REF!&lt;&gt;"",#REF!, 0)</f>
        <v>#REF!</v>
      </c>
      <c r="AC44" t="e">
        <f t="shared" si="0"/>
        <v>#REF!</v>
      </c>
    </row>
    <row r="45" spans="1:29" x14ac:dyDescent="0.2">
      <c r="A45" t="s">
        <v>45</v>
      </c>
      <c r="B45" s="8" t="e">
        <f>IF(#REF!&lt;&gt;"",TEXT(#REF!,"YYYYMMDD"),"")</f>
        <v>#REF!</v>
      </c>
      <c r="D45" t="s">
        <v>46</v>
      </c>
      <c r="E45">
        <v>1</v>
      </c>
      <c r="F45" t="e">
        <f>#REF!</f>
        <v>#REF!</v>
      </c>
      <c r="G45" t="e">
        <f>IF(#REF!=0,"",#REF!)</f>
        <v>#REF!</v>
      </c>
      <c r="H45" s="19" t="e">
        <f t="shared" ref="H45:H60" si="3">J45/100*F45+2*K45/100*F45</f>
        <v>#REF!</v>
      </c>
      <c r="I45" t="e">
        <f t="shared" ref="I45:I60" si="4">ABS(ROUND(J45,0)-J45)+ABS(ROUND(K45,0)-K45)</f>
        <v>#REF!</v>
      </c>
      <c r="J45" s="30" t="e">
        <f>#REF!</f>
        <v>#REF!</v>
      </c>
      <c r="K45" s="31" t="e">
        <f>#REF!</f>
        <v>#REF!</v>
      </c>
      <c r="L45" s="30"/>
      <c r="M45" s="32"/>
      <c r="N45" s="32"/>
      <c r="O45" s="32"/>
      <c r="P45" s="32"/>
      <c r="Q45" s="32"/>
      <c r="R45" s="32"/>
      <c r="S45" s="32"/>
      <c r="T45" s="32"/>
      <c r="U45" s="32"/>
      <c r="V45" s="32"/>
      <c r="W45" s="32"/>
      <c r="X45" s="31"/>
      <c r="Y45" s="10" t="e">
        <f>IF(#REF!&lt;&gt;"", TEXT(#REF!, "00000000"), "")</f>
        <v>#REF!</v>
      </c>
      <c r="Z45" s="10" t="e">
        <f>IF(#REF!&lt;&gt;"",#REF!, "")</f>
        <v>#REF!</v>
      </c>
      <c r="AA45" s="10" t="e">
        <f>IF(#REF!&lt;&gt;"",#REF!, "")</f>
        <v>#REF!</v>
      </c>
      <c r="AB45" s="11" t="e">
        <f>IF(#REF!&lt;&gt;"",#REF!, 0)</f>
        <v>#REF!</v>
      </c>
      <c r="AC45" t="e">
        <f t="shared" si="0"/>
        <v>#REF!</v>
      </c>
    </row>
    <row r="46" spans="1:29" x14ac:dyDescent="0.2">
      <c r="A46" t="s">
        <v>39</v>
      </c>
      <c r="B46" s="8" t="e">
        <f>IF(#REF!&lt;&gt;0,"DA", "NE")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 TEXT(#REF!, "00000000"), "")</f>
        <v>#REF!</v>
      </c>
      <c r="Z46" s="10" t="e">
        <f>IF(#REF!&lt;&gt;"",#REF!, "")</f>
        <v>#REF!</v>
      </c>
      <c r="AA46" s="10" t="e">
        <f>IF(#REF!&lt;&gt;"",#REF!, "")</f>
        <v>#REF!</v>
      </c>
      <c r="AB46" s="11" t="e">
        <f>IF(#REF!&lt;&gt;"",#REF!, 0)</f>
        <v>#REF!</v>
      </c>
      <c r="AC46" t="e">
        <f t="shared" si="0"/>
        <v>#REF!</v>
      </c>
    </row>
    <row r="47" spans="1:29" x14ac:dyDescent="0.2">
      <c r="A47" t="s">
        <v>38</v>
      </c>
      <c r="B47" s="8" t="e">
        <f>IF(#REF!&lt;&gt;0, "DA","NE")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 TEXT(#REF!, "00000000"), "")</f>
        <v>#REF!</v>
      </c>
      <c r="Z47" s="10" t="e">
        <f>IF(#REF!&lt;&gt;"",#REF!, "")</f>
        <v>#REF!</v>
      </c>
      <c r="AA47" s="10" t="e">
        <f>IF(#REF!&lt;&gt;"",#REF!, "")</f>
        <v>#REF!</v>
      </c>
      <c r="AB47" s="11" t="e">
        <f>IF(#REF!&lt;&gt;"",#REF!, 0)</f>
        <v>#REF!</v>
      </c>
      <c r="AC47" t="e">
        <f t="shared" si="0"/>
        <v>#REF!</v>
      </c>
    </row>
    <row r="48" spans="1:29" x14ac:dyDescent="0.2">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 TEXT(#REF!, "00000000"), "")</f>
        <v>#REF!</v>
      </c>
      <c r="Z48" s="10" t="e">
        <f>IF(#REF!&lt;&gt;"",#REF!, "")</f>
        <v>#REF!</v>
      </c>
      <c r="AA48" s="10" t="e">
        <f>IF(#REF!&lt;&gt;"",#REF!, "")</f>
        <v>#REF!</v>
      </c>
      <c r="AB48" s="11" t="e">
        <f>IF(#REF!&lt;&gt;"",#REF!, 0)</f>
        <v>#REF!</v>
      </c>
      <c r="AC48" t="e">
        <f t="shared" si="0"/>
        <v>#REF!</v>
      </c>
    </row>
    <row r="49" spans="1:29" x14ac:dyDescent="0.2">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 TEXT(#REF!, "00000000"), "")</f>
        <v>#REF!</v>
      </c>
      <c r="Z49" s="10" t="e">
        <f>IF(#REF!&lt;&gt;"",#REF!, "")</f>
        <v>#REF!</v>
      </c>
      <c r="AA49" s="10" t="e">
        <f>IF(#REF!&lt;&gt;"",#REF!, "")</f>
        <v>#REF!</v>
      </c>
      <c r="AB49" s="11" t="e">
        <f>IF(#REF!&lt;&gt;"",#REF!, 0)</f>
        <v>#REF!</v>
      </c>
      <c r="AC49" t="e">
        <f t="shared" si="0"/>
        <v>#REF!</v>
      </c>
    </row>
    <row r="50" spans="1:29" x14ac:dyDescent="0.2">
      <c r="A50" t="s">
        <v>41</v>
      </c>
      <c r="B50" s="8" t="e">
        <f>IF(#REF!&lt;&gt;0, "DA", "NE")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 TEXT(#REF!, "00000000"), "")</f>
        <v>#REF!</v>
      </c>
      <c r="Z50" s="10" t="e">
        <f>IF(#REF!&lt;&gt;"",#REF!, "")</f>
        <v>#REF!</v>
      </c>
      <c r="AA50" s="10" t="e">
        <f>IF(#REF!&lt;&gt;"",#REF!, "")</f>
        <v>#REF!</v>
      </c>
      <c r="AB50" s="11" t="e">
        <f>IF(#REF!&lt;&gt;"",#REF!, 0)</f>
        <v>#REF!</v>
      </c>
      <c r="AC50" t="e">
        <f t="shared" si="0"/>
        <v>#REF!</v>
      </c>
    </row>
    <row r="51" spans="1:29" x14ac:dyDescent="0.2">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 TEXT(#REF!, "00000000"), "")</f>
        <v>#REF!</v>
      </c>
      <c r="Z51" s="10" t="e">
        <f>IF(#REF!&lt;&gt;"",#REF!, "")</f>
        <v>#REF!</v>
      </c>
      <c r="AA51" s="10" t="e">
        <f>IF(#REF!&lt;&gt;"",#REF!, "")</f>
        <v>#REF!</v>
      </c>
      <c r="AB51" s="11" t="e">
        <f>IF(#REF!&lt;&gt;"",#REF!, 0)</f>
        <v>#REF!</v>
      </c>
      <c r="AC51" t="e">
        <f t="shared" si="0"/>
        <v>#REF!</v>
      </c>
    </row>
    <row r="52" spans="1:29" x14ac:dyDescent="0.2">
      <c r="A52" t="s">
        <v>92</v>
      </c>
      <c r="B52" s="8" t="e">
        <f>IF(#REF!&gt;0,"DA", "NE")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 TEXT(#REF!, "00000000"), "")</f>
        <v>#REF!</v>
      </c>
      <c r="Z52" s="10" t="e">
        <f>IF(#REF!&lt;&gt;"",#REF!, "")</f>
        <v>#REF!</v>
      </c>
      <c r="AA52" s="10" t="e">
        <f>IF(#REF!&lt;&gt;"",#REF!, "")</f>
        <v>#REF!</v>
      </c>
      <c r="AB52" s="11" t="e">
        <f>IF(#REF!&lt;&gt;"",#REF!, 0)</f>
        <v>#REF!</v>
      </c>
      <c r="AC52" t="e">
        <f t="shared" si="0"/>
        <v>#REF!</v>
      </c>
    </row>
    <row r="53" spans="1:29" x14ac:dyDescent="0.2">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 TEXT(#REF!, "00000000"), "")</f>
        <v>#REF!</v>
      </c>
      <c r="Z53" s="10" t="e">
        <f>IF(#REF!&lt;&gt;"",#REF!, "")</f>
        <v>#REF!</v>
      </c>
      <c r="AA53" s="10" t="e">
        <f>IF(#REF!&lt;&gt;"",#REF!, "")</f>
        <v>#REF!</v>
      </c>
      <c r="AB53" s="11" t="e">
        <f>IF(#REF!&lt;&gt;"",#REF!, 0)</f>
        <v>#REF!</v>
      </c>
      <c r="AC53" t="e">
        <f t="shared" si="0"/>
        <v>#REF!</v>
      </c>
    </row>
    <row r="54" spans="1:29" x14ac:dyDescent="0.2">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 TEXT(#REF!, "00000000"), "")</f>
        <v>#REF!</v>
      </c>
      <c r="Z54" s="10" t="e">
        <f>IF(#REF!&lt;&gt;"",#REF!, "")</f>
        <v>#REF!</v>
      </c>
      <c r="AA54" s="10" t="e">
        <f>IF(#REF!&lt;&gt;"",#REF!, "")</f>
        <v>#REF!</v>
      </c>
      <c r="AB54" s="11" t="e">
        <f>IF(#REF!&lt;&gt;"",#REF!, 0)</f>
        <v>#REF!</v>
      </c>
      <c r="AC54" t="e">
        <f t="shared" si="0"/>
        <v>#REF!</v>
      </c>
    </row>
    <row r="55" spans="1:29" x14ac:dyDescent="0.2">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 TEXT(#REF!, "00000000"), "")</f>
        <v>#REF!</v>
      </c>
      <c r="Z55" s="10" t="e">
        <f>IF(#REF!&lt;&gt;"",#REF!, "")</f>
        <v>#REF!</v>
      </c>
      <c r="AA55" s="10" t="e">
        <f>IF(#REF!&lt;&gt;"",#REF!, "")</f>
        <v>#REF!</v>
      </c>
      <c r="AB55" s="11" t="e">
        <f>IF(#REF!&lt;&gt;"",#REF!, 0)</f>
        <v>#REF!</v>
      </c>
      <c r="AC55" t="e">
        <f t="shared" si="0"/>
        <v>#REF!</v>
      </c>
    </row>
    <row r="56" spans="1:29" x14ac:dyDescent="0.2">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 TEXT(#REF!, "00000000"), "")</f>
        <v>#REF!</v>
      </c>
      <c r="Z56" s="10" t="e">
        <f>IF(#REF!&lt;&gt;"",#REF!, "")</f>
        <v>#REF!</v>
      </c>
      <c r="AA56" s="10" t="e">
        <f>IF(#REF!&lt;&gt;"",#REF!, "")</f>
        <v>#REF!</v>
      </c>
      <c r="AB56" s="11" t="e">
        <f>IF(#REF!&lt;&gt;"",#REF!, 0)</f>
        <v>#REF!</v>
      </c>
      <c r="AC56" t="e">
        <f t="shared" si="0"/>
        <v>#REF!</v>
      </c>
    </row>
    <row r="57" spans="1:29" x14ac:dyDescent="0.2">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 TEXT(#REF!, "00000000"), "")</f>
        <v>#REF!</v>
      </c>
      <c r="Z57" s="10" t="e">
        <f>IF(#REF!&lt;&gt;"",#REF!, "")</f>
        <v>#REF!</v>
      </c>
      <c r="AA57" s="10" t="e">
        <f>IF(#REF!&lt;&gt;"",#REF!, "")</f>
        <v>#REF!</v>
      </c>
      <c r="AB57" s="11" t="e">
        <f>IF(#REF!&lt;&gt;"",#REF!, 0)</f>
        <v>#REF!</v>
      </c>
      <c r="AC57" t="e">
        <f t="shared" si="0"/>
        <v>#REF!</v>
      </c>
    </row>
    <row r="58" spans="1:29" x14ac:dyDescent="0.2">
      <c r="A58" t="s">
        <v>0</v>
      </c>
      <c r="B58" s="8" t="e">
        <f>IF(#REF!&gt;0,"NE", "DA")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 TEXT(#REF!, "00000000"), "")</f>
        <v>#REF!</v>
      </c>
      <c r="Z58" s="10" t="e">
        <f>IF(#REF!&lt;&gt;"",#REF!, "")</f>
        <v>#REF!</v>
      </c>
      <c r="AA58" s="10" t="e">
        <f>IF(#REF!&lt;&gt;"",#REF!, "")</f>
        <v>#REF!</v>
      </c>
      <c r="AB58" s="11" t="e">
        <f>IF(#REF!&lt;&gt;"",#REF!, 0)</f>
        <v>#REF!</v>
      </c>
      <c r="AC58" t="e">
        <f t="shared" si="0"/>
        <v>#REF!</v>
      </c>
    </row>
    <row r="59" spans="1:29" x14ac:dyDescent="0.2">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 TEXT(#REF!, "00000000"), "")</f>
        <v>#REF!</v>
      </c>
      <c r="Z59" s="10" t="e">
        <f>IF(#REF!&lt;&gt;"",#REF!, "")</f>
        <v>#REF!</v>
      </c>
      <c r="AA59" s="10" t="e">
        <f>IF(#REF!&lt;&gt;"",#REF!, "")</f>
        <v>#REF!</v>
      </c>
      <c r="AB59" s="11" t="e">
        <f>IF(#REF!&lt;&gt;"",#REF!, 0)</f>
        <v>#REF!</v>
      </c>
      <c r="AC59" t="e">
        <f t="shared" si="0"/>
        <v>#REF!</v>
      </c>
    </row>
    <row r="60" spans="1:29" x14ac:dyDescent="0.2">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 TEXT(#REF!, "00000000"), "")</f>
        <v>#REF!</v>
      </c>
      <c r="Z60" s="10" t="e">
        <f>IF(#REF!&lt;&gt;"",#REF!, "")</f>
        <v>#REF!</v>
      </c>
      <c r="AA60" s="10" t="e">
        <f>IF(#REF!&lt;&gt;"",#REF!, "")</f>
        <v>#REF!</v>
      </c>
      <c r="AB60" s="11" t="e">
        <f>IF(#REF!&lt;&gt;"",#REF!, 0)</f>
        <v>#REF!</v>
      </c>
      <c r="AC60" t="e">
        <f t="shared" si="0"/>
        <v>#REF!</v>
      </c>
    </row>
    <row r="61" spans="1:29" x14ac:dyDescent="0.2">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 TEXT(#REF!, "00000000"), "")</f>
        <v>#REF!</v>
      </c>
      <c r="Z61" s="10" t="e">
        <f>IF(#REF!&lt;&gt;"",#REF!, "")</f>
        <v>#REF!</v>
      </c>
      <c r="AA61" s="10" t="e">
        <f>IF(#REF!&lt;&gt;"",#REF!, "")</f>
        <v>#REF!</v>
      </c>
      <c r="AB61" s="11" t="e">
        <f>IF(#REF!&lt;&gt;"",#REF!, 0)</f>
        <v>#REF!</v>
      </c>
      <c r="AC61" t="e">
        <f t="shared" si="0"/>
        <v>#REF!</v>
      </c>
    </row>
    <row r="62" spans="1:29" x14ac:dyDescent="0.2">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 TEXT(#REF!, "00000000"), "")</f>
        <v>#REF!</v>
      </c>
      <c r="Z62" s="10" t="e">
        <f>IF(#REF!&lt;&gt;"",#REF!, "")</f>
        <v>#REF!</v>
      </c>
      <c r="AA62" s="10" t="e">
        <f>IF(#REF!&lt;&gt;"",#REF!, "")</f>
        <v>#REF!</v>
      </c>
      <c r="AB62" s="11" t="e">
        <f>IF(#REF!&lt;&gt;"",#REF!, 0)</f>
        <v>#REF!</v>
      </c>
      <c r="AC62" t="e">
        <f t="shared" si="0"/>
        <v>#REF!</v>
      </c>
    </row>
    <row r="63" spans="1:29" x14ac:dyDescent="0.2">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 TEXT(#REF!, "00000000"), "")</f>
        <v>#REF!</v>
      </c>
      <c r="Z63" s="10" t="e">
        <f>IF(#REF!&lt;&gt;"",#REF!, "")</f>
        <v>#REF!</v>
      </c>
      <c r="AA63" s="10" t="e">
        <f>IF(#REF!&lt;&gt;"",#REF!, "")</f>
        <v>#REF!</v>
      </c>
      <c r="AB63" s="11" t="e">
        <f>IF(#REF!&lt;&gt;"",#REF!, 0)</f>
        <v>#REF!</v>
      </c>
      <c r="AC63" t="e">
        <f t="shared" si="0"/>
        <v>#REF!</v>
      </c>
    </row>
    <row r="64" spans="1:29" x14ac:dyDescent="0.2">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 TEXT(#REF!, "00000000"), "")</f>
        <v>#REF!</v>
      </c>
      <c r="Z64" s="10" t="e">
        <f>IF(#REF!&lt;&gt;"",#REF!, "")</f>
        <v>#REF!</v>
      </c>
      <c r="AA64" s="10" t="e">
        <f>IF(#REF!&lt;&gt;"",#REF!, "")</f>
        <v>#REF!</v>
      </c>
      <c r="AB64" s="11" t="e">
        <f>IF(#REF!&lt;&gt;"",#REF!, 0)</f>
        <v>#REF!</v>
      </c>
      <c r="AC64" t="e">
        <f t="shared" si="0"/>
        <v>#REF!</v>
      </c>
    </row>
    <row r="65" spans="4:29" x14ac:dyDescent="0.2">
      <c r="D65" t="s">
        <v>46</v>
      </c>
      <c r="E65">
        <v>1</v>
      </c>
      <c r="F65" t="e">
        <f>#REF!</f>
        <v>#REF!</v>
      </c>
      <c r="G65" t="e">
        <f>IF(#REF!=0,"",#REF!)</f>
        <v>#REF!</v>
      </c>
      <c r="H65" s="19" t="e">
        <f t="shared" ref="H65:H98" si="5">J65/100*F65+2*K65/100*F65</f>
        <v>#REF!</v>
      </c>
      <c r="I65" t="e">
        <f t="shared" ref="I65:I98" si="6">ABS(ROUND(J65,0)-J65)+ABS(ROUND(K65,0)-K65)</f>
        <v>#REF!</v>
      </c>
      <c r="J65" s="30" t="e">
        <f>#REF!</f>
        <v>#REF!</v>
      </c>
      <c r="K65" s="31" t="e">
        <f>#REF!</f>
        <v>#REF!</v>
      </c>
      <c r="L65" s="30"/>
      <c r="M65" s="32"/>
      <c r="N65" s="32"/>
      <c r="O65" s="32"/>
      <c r="P65" s="32"/>
      <c r="Q65" s="32"/>
      <c r="R65" s="32"/>
      <c r="S65" s="32"/>
      <c r="T65" s="32"/>
      <c r="U65" s="32"/>
      <c r="V65" s="32"/>
      <c r="W65" s="32"/>
      <c r="X65" s="31"/>
      <c r="Y65" s="10" t="e">
        <f>IF(#REF!&lt;&gt;"", TEXT(#REF!, "00000000"), "")</f>
        <v>#REF!</v>
      </c>
      <c r="Z65" s="10" t="e">
        <f>IF(#REF!&lt;&gt;"",#REF!, "")</f>
        <v>#REF!</v>
      </c>
      <c r="AA65" s="10" t="e">
        <f>IF(#REF!&lt;&gt;"",#REF!, "")</f>
        <v>#REF!</v>
      </c>
      <c r="AB65" s="11" t="e">
        <f>IF(#REF!&lt;&gt;"",#REF!, 0)</f>
        <v>#REF!</v>
      </c>
      <c r="AC65" t="e">
        <f t="shared" si="0"/>
        <v>#REF!</v>
      </c>
    </row>
    <row r="66" spans="4:29" x14ac:dyDescent="0.2">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 TEXT(#REF!, "00000000"), "")</f>
        <v>#REF!</v>
      </c>
      <c r="Z66" s="10" t="e">
        <f>IF(#REF!&lt;&gt;"",#REF!, "")</f>
        <v>#REF!</v>
      </c>
      <c r="AA66" s="10" t="e">
        <f>IF(#REF!&lt;&gt;"",#REF!, "")</f>
        <v>#REF!</v>
      </c>
      <c r="AB66" s="11" t="e">
        <f>IF(#REF!&lt;&gt;"",#REF!, 0)</f>
        <v>#REF!</v>
      </c>
      <c r="AC66" t="e">
        <f t="shared" si="0"/>
        <v>#REF!</v>
      </c>
    </row>
    <row r="67" spans="4:29" x14ac:dyDescent="0.2">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 TEXT(#REF!, "00000000"), "")</f>
        <v>#REF!</v>
      </c>
      <c r="Z67" s="10" t="e">
        <f>IF(#REF!&lt;&gt;"",#REF!, "")</f>
        <v>#REF!</v>
      </c>
      <c r="AA67" s="10" t="e">
        <f>IF(#REF!&lt;&gt;"",#REF!, "")</f>
        <v>#REF!</v>
      </c>
      <c r="AB67" s="11" t="e">
        <f>IF(#REF!&lt;&gt;"",#REF!, 0)</f>
        <v>#REF!</v>
      </c>
      <c r="AC67" t="e">
        <f t="shared" ref="AC67:AC101" si="7">LEN(Y67)+LEN(Z67)+LEN(AA67)+INT(VALUE(AB67))</f>
        <v>#REF!</v>
      </c>
    </row>
    <row r="68" spans="4:29" x14ac:dyDescent="0.2">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 TEXT(#REF!, "00000000"), "")</f>
        <v>#REF!</v>
      </c>
      <c r="Z68" s="10" t="e">
        <f>IF(#REF!&lt;&gt;"",#REF!, "")</f>
        <v>#REF!</v>
      </c>
      <c r="AA68" s="10" t="e">
        <f>IF(#REF!&lt;&gt;"",#REF!, "")</f>
        <v>#REF!</v>
      </c>
      <c r="AB68" s="11" t="e">
        <f>IF(#REF!&lt;&gt;"",#REF!, 0)</f>
        <v>#REF!</v>
      </c>
      <c r="AC68" t="e">
        <f t="shared" si="7"/>
        <v>#REF!</v>
      </c>
    </row>
    <row r="69" spans="4:29" x14ac:dyDescent="0.2">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 TEXT(#REF!, "00000000"), "")</f>
        <v>#REF!</v>
      </c>
      <c r="Z69" s="10" t="e">
        <f>IF(#REF!&lt;&gt;"",#REF!, "")</f>
        <v>#REF!</v>
      </c>
      <c r="AA69" s="10" t="e">
        <f>IF(#REF!&lt;&gt;"",#REF!, "")</f>
        <v>#REF!</v>
      </c>
      <c r="AB69" s="11" t="e">
        <f>IF(#REF!&lt;&gt;"",#REF!, 0)</f>
        <v>#REF!</v>
      </c>
      <c r="AC69" t="e">
        <f t="shared" si="7"/>
        <v>#REF!</v>
      </c>
    </row>
    <row r="70" spans="4:29" x14ac:dyDescent="0.2">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 TEXT(#REF!, "00000000"), "")</f>
        <v>#REF!</v>
      </c>
      <c r="Z70" s="10" t="e">
        <f>IF(#REF!&lt;&gt;"",#REF!, "")</f>
        <v>#REF!</v>
      </c>
      <c r="AA70" s="10" t="e">
        <f>IF(#REF!&lt;&gt;"",#REF!, "")</f>
        <v>#REF!</v>
      </c>
      <c r="AB70" s="11" t="e">
        <f>IF(#REF!&lt;&gt;"",#REF!, 0)</f>
        <v>#REF!</v>
      </c>
      <c r="AC70" t="e">
        <f t="shared" si="7"/>
        <v>#REF!</v>
      </c>
    </row>
    <row r="71" spans="4:29" x14ac:dyDescent="0.2">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 TEXT(#REF!, "00000000"), "")</f>
        <v>#REF!</v>
      </c>
      <c r="Z71" s="10" t="e">
        <f>IF(#REF!&lt;&gt;"",#REF!, "")</f>
        <v>#REF!</v>
      </c>
      <c r="AA71" s="10" t="e">
        <f>IF(#REF!&lt;&gt;"",#REF!, "")</f>
        <v>#REF!</v>
      </c>
      <c r="AB71" s="11" t="e">
        <f>IF(#REF!&lt;&gt;"",#REF!, 0)</f>
        <v>#REF!</v>
      </c>
      <c r="AC71" t="e">
        <f t="shared" si="7"/>
        <v>#REF!</v>
      </c>
    </row>
    <row r="72" spans="4:29" x14ac:dyDescent="0.2">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 TEXT(#REF!, "00000000"), "")</f>
        <v>#REF!</v>
      </c>
      <c r="Z72" s="10" t="e">
        <f>IF(#REF!&lt;&gt;"",#REF!, "")</f>
        <v>#REF!</v>
      </c>
      <c r="AA72" s="10" t="e">
        <f>IF(#REF!&lt;&gt;"",#REF!, "")</f>
        <v>#REF!</v>
      </c>
      <c r="AB72" s="11" t="e">
        <f>IF(#REF!&lt;&gt;"",#REF!, 0)</f>
        <v>#REF!</v>
      </c>
      <c r="AC72" t="e">
        <f t="shared" si="7"/>
        <v>#REF!</v>
      </c>
    </row>
    <row r="73" spans="4:29" x14ac:dyDescent="0.2">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 TEXT(#REF!, "00000000"), "")</f>
        <v>#REF!</v>
      </c>
      <c r="Z73" s="10" t="e">
        <f>IF(#REF!&lt;&gt;"",#REF!, "")</f>
        <v>#REF!</v>
      </c>
      <c r="AA73" s="10" t="e">
        <f>IF(#REF!&lt;&gt;"",#REF!, "")</f>
        <v>#REF!</v>
      </c>
      <c r="AB73" s="11" t="e">
        <f>IF(#REF!&lt;&gt;"",#REF!, 0)</f>
        <v>#REF!</v>
      </c>
      <c r="AC73" t="e">
        <f t="shared" si="7"/>
        <v>#REF!</v>
      </c>
    </row>
    <row r="74" spans="4:29" x14ac:dyDescent="0.2">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 TEXT(#REF!, "00000000"), "")</f>
        <v>#REF!</v>
      </c>
      <c r="Z74" s="10" t="e">
        <f>IF(#REF!&lt;&gt;"",#REF!, "")</f>
        <v>#REF!</v>
      </c>
      <c r="AA74" s="10" t="e">
        <f>IF(#REF!&lt;&gt;"",#REF!, "")</f>
        <v>#REF!</v>
      </c>
      <c r="AB74" s="11" t="e">
        <f>IF(#REF!&lt;&gt;"",#REF!, 0)</f>
        <v>#REF!</v>
      </c>
      <c r="AC74" t="e">
        <f t="shared" si="7"/>
        <v>#REF!</v>
      </c>
    </row>
    <row r="75" spans="4:29" x14ac:dyDescent="0.2">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 TEXT(#REF!, "00000000"), "")</f>
        <v>#REF!</v>
      </c>
      <c r="Z75" s="10" t="e">
        <f>IF(#REF!&lt;&gt;"",#REF!, "")</f>
        <v>#REF!</v>
      </c>
      <c r="AA75" s="10" t="e">
        <f>IF(#REF!&lt;&gt;"",#REF!, "")</f>
        <v>#REF!</v>
      </c>
      <c r="AB75" s="11" t="e">
        <f>IF(#REF!&lt;&gt;"",#REF!, 0)</f>
        <v>#REF!</v>
      </c>
      <c r="AC75" t="e">
        <f t="shared" si="7"/>
        <v>#REF!</v>
      </c>
    </row>
    <row r="76" spans="4:29" x14ac:dyDescent="0.2">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 TEXT(#REF!, "00000000"), "")</f>
        <v>#REF!</v>
      </c>
      <c r="Z76" s="10" t="e">
        <f>IF(#REF!&lt;&gt;"",#REF!, "")</f>
        <v>#REF!</v>
      </c>
      <c r="AA76" s="10" t="e">
        <f>IF(#REF!&lt;&gt;"",#REF!, "")</f>
        <v>#REF!</v>
      </c>
      <c r="AB76" s="11" t="e">
        <f>IF(#REF!&lt;&gt;"",#REF!, 0)</f>
        <v>#REF!</v>
      </c>
      <c r="AC76" t="e">
        <f t="shared" si="7"/>
        <v>#REF!</v>
      </c>
    </row>
    <row r="77" spans="4:29" x14ac:dyDescent="0.2">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 TEXT(#REF!, "00000000"), "")</f>
        <v>#REF!</v>
      </c>
      <c r="Z77" s="10" t="e">
        <f>IF(#REF!&lt;&gt;"",#REF!, "")</f>
        <v>#REF!</v>
      </c>
      <c r="AA77" s="10" t="e">
        <f>IF(#REF!&lt;&gt;"",#REF!, "")</f>
        <v>#REF!</v>
      </c>
      <c r="AB77" s="11" t="e">
        <f>IF(#REF!&lt;&gt;"",#REF!, 0)</f>
        <v>#REF!</v>
      </c>
      <c r="AC77" t="e">
        <f t="shared" si="7"/>
        <v>#REF!</v>
      </c>
    </row>
    <row r="78" spans="4:29" x14ac:dyDescent="0.2">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 TEXT(#REF!, "00000000"), "")</f>
        <v>#REF!</v>
      </c>
      <c r="Z78" s="10" t="e">
        <f>IF(#REF!&lt;&gt;"",#REF!, "")</f>
        <v>#REF!</v>
      </c>
      <c r="AA78" s="10" t="e">
        <f>IF(#REF!&lt;&gt;"",#REF!, "")</f>
        <v>#REF!</v>
      </c>
      <c r="AB78" s="11" t="e">
        <f>IF(#REF!&lt;&gt;"",#REF!, 0)</f>
        <v>#REF!</v>
      </c>
      <c r="AC78" t="e">
        <f t="shared" si="7"/>
        <v>#REF!</v>
      </c>
    </row>
    <row r="79" spans="4:29" x14ac:dyDescent="0.2">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 TEXT(#REF!, "00000000"), "")</f>
        <v>#REF!</v>
      </c>
      <c r="Z79" s="10" t="e">
        <f>IF(#REF!&lt;&gt;"",#REF!, "")</f>
        <v>#REF!</v>
      </c>
      <c r="AA79" s="10" t="e">
        <f>IF(#REF!&lt;&gt;"",#REF!, "")</f>
        <v>#REF!</v>
      </c>
      <c r="AB79" s="11" t="e">
        <f>IF(#REF!&lt;&gt;"",#REF!, 0)</f>
        <v>#REF!</v>
      </c>
      <c r="AC79" t="e">
        <f t="shared" si="7"/>
        <v>#REF!</v>
      </c>
    </row>
    <row r="80" spans="4:29" x14ac:dyDescent="0.2">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 TEXT(#REF!, "00000000"), "")</f>
        <v>#REF!</v>
      </c>
      <c r="Z80" s="10" t="e">
        <f>IF(#REF!&lt;&gt;"",#REF!, "")</f>
        <v>#REF!</v>
      </c>
      <c r="AA80" s="10" t="e">
        <f>IF(#REF!&lt;&gt;"",#REF!, "")</f>
        <v>#REF!</v>
      </c>
      <c r="AB80" s="11" t="e">
        <f>IF(#REF!&lt;&gt;"",#REF!, 0)</f>
        <v>#REF!</v>
      </c>
      <c r="AC80" t="e">
        <f t="shared" si="7"/>
        <v>#REF!</v>
      </c>
    </row>
    <row r="81" spans="4:29" x14ac:dyDescent="0.2">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 TEXT(#REF!, "00000000"), "")</f>
        <v>#REF!</v>
      </c>
      <c r="Z81" s="10" t="e">
        <f>IF(#REF!&lt;&gt;"",#REF!, "")</f>
        <v>#REF!</v>
      </c>
      <c r="AA81" s="10" t="e">
        <f>IF(#REF!&lt;&gt;"",#REF!, "")</f>
        <v>#REF!</v>
      </c>
      <c r="AB81" s="11" t="e">
        <f>IF(#REF!&lt;&gt;"",#REF!, 0)</f>
        <v>#REF!</v>
      </c>
      <c r="AC81" t="e">
        <f t="shared" si="7"/>
        <v>#REF!</v>
      </c>
    </row>
    <row r="82" spans="4:29" x14ac:dyDescent="0.2">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 TEXT(#REF!, "00000000"), "")</f>
        <v>#REF!</v>
      </c>
      <c r="Z82" s="10" t="e">
        <f>IF(#REF!&lt;&gt;"",#REF!, "")</f>
        <v>#REF!</v>
      </c>
      <c r="AA82" s="10" t="e">
        <f>IF(#REF!&lt;&gt;"",#REF!, "")</f>
        <v>#REF!</v>
      </c>
      <c r="AB82" s="11" t="e">
        <f>IF(#REF!&lt;&gt;"",#REF!, 0)</f>
        <v>#REF!</v>
      </c>
      <c r="AC82" t="e">
        <f t="shared" si="7"/>
        <v>#REF!</v>
      </c>
    </row>
    <row r="83" spans="4:29" x14ac:dyDescent="0.2">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 TEXT(#REF!, "00000000"), "")</f>
        <v>#REF!</v>
      </c>
      <c r="Z83" s="10" t="e">
        <f>IF(#REF!&lt;&gt;"",#REF!, "")</f>
        <v>#REF!</v>
      </c>
      <c r="AA83" s="10" t="e">
        <f>IF(#REF!&lt;&gt;"",#REF!, "")</f>
        <v>#REF!</v>
      </c>
      <c r="AB83" s="11" t="e">
        <f>IF(#REF!&lt;&gt;"",#REF!, 0)</f>
        <v>#REF!</v>
      </c>
      <c r="AC83" t="e">
        <f t="shared" si="7"/>
        <v>#REF!</v>
      </c>
    </row>
    <row r="84" spans="4:29" x14ac:dyDescent="0.2">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 TEXT(#REF!, "00000000"), "")</f>
        <v>#REF!</v>
      </c>
      <c r="Z84" s="10" t="e">
        <f>IF(#REF!&lt;&gt;"",#REF!, "")</f>
        <v>#REF!</v>
      </c>
      <c r="AA84" s="10" t="e">
        <f>IF(#REF!&lt;&gt;"",#REF!, "")</f>
        <v>#REF!</v>
      </c>
      <c r="AB84" s="11" t="e">
        <f>IF(#REF!&lt;&gt;"",#REF!, 0)</f>
        <v>#REF!</v>
      </c>
      <c r="AC84" t="e">
        <f t="shared" si="7"/>
        <v>#REF!</v>
      </c>
    </row>
    <row r="85" spans="4:29" x14ac:dyDescent="0.2">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 TEXT(#REF!, "00000000"), "")</f>
        <v>#REF!</v>
      </c>
      <c r="Z85" s="10" t="e">
        <f>IF(#REF!&lt;&gt;"",#REF!, "")</f>
        <v>#REF!</v>
      </c>
      <c r="AA85" s="10" t="e">
        <f>IF(#REF!&lt;&gt;"",#REF!, "")</f>
        <v>#REF!</v>
      </c>
      <c r="AB85" s="11" t="e">
        <f>IF(#REF!&lt;&gt;"",#REF!, 0)</f>
        <v>#REF!</v>
      </c>
      <c r="AC85" t="e">
        <f t="shared" si="7"/>
        <v>#REF!</v>
      </c>
    </row>
    <row r="86" spans="4:29" x14ac:dyDescent="0.2">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 TEXT(#REF!, "00000000"), "")</f>
        <v>#REF!</v>
      </c>
      <c r="Z86" s="10" t="e">
        <f>IF(#REF!&lt;&gt;"",#REF!, "")</f>
        <v>#REF!</v>
      </c>
      <c r="AA86" s="10" t="e">
        <f>IF(#REF!&lt;&gt;"",#REF!, "")</f>
        <v>#REF!</v>
      </c>
      <c r="AB86" s="11" t="e">
        <f>IF(#REF!&lt;&gt;"",#REF!, 0)</f>
        <v>#REF!</v>
      </c>
      <c r="AC86" t="e">
        <f t="shared" si="7"/>
        <v>#REF!</v>
      </c>
    </row>
    <row r="87" spans="4:29" x14ac:dyDescent="0.2">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 TEXT(#REF!, "00000000"), "")</f>
        <v>#REF!</v>
      </c>
      <c r="Z87" s="10" t="e">
        <f>IF(#REF!&lt;&gt;"",#REF!, "")</f>
        <v>#REF!</v>
      </c>
      <c r="AA87" s="10" t="e">
        <f>IF(#REF!&lt;&gt;"",#REF!, "")</f>
        <v>#REF!</v>
      </c>
      <c r="AB87" s="11" t="e">
        <f>IF(#REF!&lt;&gt;"",#REF!, 0)</f>
        <v>#REF!</v>
      </c>
      <c r="AC87" t="e">
        <f t="shared" si="7"/>
        <v>#REF!</v>
      </c>
    </row>
    <row r="88" spans="4:29" x14ac:dyDescent="0.2">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 TEXT(#REF!, "00000000"), "")</f>
        <v>#REF!</v>
      </c>
      <c r="Z88" s="10" t="e">
        <f>IF(#REF!&lt;&gt;"",#REF!, "")</f>
        <v>#REF!</v>
      </c>
      <c r="AA88" s="10" t="e">
        <f>IF(#REF!&lt;&gt;"",#REF!, "")</f>
        <v>#REF!</v>
      </c>
      <c r="AB88" s="11" t="e">
        <f>IF(#REF!&lt;&gt;"",#REF!, 0)</f>
        <v>#REF!</v>
      </c>
      <c r="AC88" t="e">
        <f t="shared" si="7"/>
        <v>#REF!</v>
      </c>
    </row>
    <row r="89" spans="4:29" x14ac:dyDescent="0.2">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 TEXT(#REF!, "00000000"), "")</f>
        <v>#REF!</v>
      </c>
      <c r="Z89" s="10" t="e">
        <f>IF(#REF!&lt;&gt;"",#REF!, "")</f>
        <v>#REF!</v>
      </c>
      <c r="AA89" s="10" t="e">
        <f>IF(#REF!&lt;&gt;"",#REF!, "")</f>
        <v>#REF!</v>
      </c>
      <c r="AB89" s="11" t="e">
        <f>IF(#REF!&lt;&gt;"",#REF!, 0)</f>
        <v>#REF!</v>
      </c>
      <c r="AC89" t="e">
        <f t="shared" si="7"/>
        <v>#REF!</v>
      </c>
    </row>
    <row r="90" spans="4:29" x14ac:dyDescent="0.2">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 TEXT(#REF!, "00000000"), "")</f>
        <v>#REF!</v>
      </c>
      <c r="Z90" s="10" t="e">
        <f>IF(#REF!&lt;&gt;"",#REF!, "")</f>
        <v>#REF!</v>
      </c>
      <c r="AA90" s="10" t="e">
        <f>IF(#REF!&lt;&gt;"",#REF!, "")</f>
        <v>#REF!</v>
      </c>
      <c r="AB90" s="11" t="e">
        <f>IF(#REF!&lt;&gt;"",#REF!, 0)</f>
        <v>#REF!</v>
      </c>
      <c r="AC90" t="e">
        <f t="shared" si="7"/>
        <v>#REF!</v>
      </c>
    </row>
    <row r="91" spans="4:29" x14ac:dyDescent="0.2">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 TEXT(#REF!, "00000000"), "")</f>
        <v>#REF!</v>
      </c>
      <c r="Z91" s="10" t="e">
        <f>IF(#REF!&lt;&gt;"",#REF!, "")</f>
        <v>#REF!</v>
      </c>
      <c r="AA91" s="10" t="e">
        <f>IF(#REF!&lt;&gt;"",#REF!, "")</f>
        <v>#REF!</v>
      </c>
      <c r="AB91" s="11" t="e">
        <f>IF(#REF!&lt;&gt;"",#REF!, 0)</f>
        <v>#REF!</v>
      </c>
      <c r="AC91" t="e">
        <f t="shared" si="7"/>
        <v>#REF!</v>
      </c>
    </row>
    <row r="92" spans="4:29" x14ac:dyDescent="0.2">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 TEXT(#REF!, "00000000"), "")</f>
        <v>#REF!</v>
      </c>
      <c r="Z92" s="10" t="e">
        <f>IF(#REF!&lt;&gt;"",#REF!, "")</f>
        <v>#REF!</v>
      </c>
      <c r="AA92" s="10" t="e">
        <f>IF(#REF!&lt;&gt;"",#REF!, "")</f>
        <v>#REF!</v>
      </c>
      <c r="AB92" s="11" t="e">
        <f>IF(#REF!&lt;&gt;"",#REF!, 0)</f>
        <v>#REF!</v>
      </c>
      <c r="AC92" t="e">
        <f t="shared" si="7"/>
        <v>#REF!</v>
      </c>
    </row>
    <row r="93" spans="4:29" x14ac:dyDescent="0.2">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 TEXT(#REF!, "00000000"), "")</f>
        <v>#REF!</v>
      </c>
      <c r="Z93" s="10" t="e">
        <f>IF(#REF!&lt;&gt;"",#REF!, "")</f>
        <v>#REF!</v>
      </c>
      <c r="AA93" s="10" t="e">
        <f>IF(#REF!&lt;&gt;"",#REF!, "")</f>
        <v>#REF!</v>
      </c>
      <c r="AB93" s="11" t="e">
        <f>IF(#REF!&lt;&gt;"",#REF!, 0)</f>
        <v>#REF!</v>
      </c>
      <c r="AC93" t="e">
        <f t="shared" si="7"/>
        <v>#REF!</v>
      </c>
    </row>
    <row r="94" spans="4:29" x14ac:dyDescent="0.2">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 TEXT(#REF!, "00000000"), "")</f>
        <v>#REF!</v>
      </c>
      <c r="Z94" s="10" t="e">
        <f>IF(#REF!&lt;&gt;"",#REF!, "")</f>
        <v>#REF!</v>
      </c>
      <c r="AA94" s="10" t="e">
        <f>IF(#REF!&lt;&gt;"",#REF!, "")</f>
        <v>#REF!</v>
      </c>
      <c r="AB94" s="11" t="e">
        <f>IF(#REF!&lt;&gt;"",#REF!, 0)</f>
        <v>#REF!</v>
      </c>
      <c r="AC94" t="e">
        <f t="shared" si="7"/>
        <v>#REF!</v>
      </c>
    </row>
    <row r="95" spans="4:29" x14ac:dyDescent="0.2">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 TEXT(#REF!, "00000000"), "")</f>
        <v>#REF!</v>
      </c>
      <c r="Z95" s="10" t="e">
        <f>IF(#REF!&lt;&gt;"",#REF!, "")</f>
        <v>#REF!</v>
      </c>
      <c r="AA95" s="10" t="e">
        <f>IF(#REF!&lt;&gt;"",#REF!, "")</f>
        <v>#REF!</v>
      </c>
      <c r="AB95" s="11" t="e">
        <f>IF(#REF!&lt;&gt;"",#REF!, 0)</f>
        <v>#REF!</v>
      </c>
      <c r="AC95" t="e">
        <f t="shared" si="7"/>
        <v>#REF!</v>
      </c>
    </row>
    <row r="96" spans="4:29" x14ac:dyDescent="0.2">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 TEXT(#REF!, "00000000"), "")</f>
        <v>#REF!</v>
      </c>
      <c r="Z96" s="10" t="e">
        <f>IF(#REF!&lt;&gt;"",#REF!, "")</f>
        <v>#REF!</v>
      </c>
      <c r="AA96" s="10" t="e">
        <f>IF(#REF!&lt;&gt;"",#REF!, "")</f>
        <v>#REF!</v>
      </c>
      <c r="AB96" s="11" t="e">
        <f>IF(#REF!&lt;&gt;"",#REF!, 0)</f>
        <v>#REF!</v>
      </c>
      <c r="AC96" t="e">
        <f t="shared" si="7"/>
        <v>#REF!</v>
      </c>
    </row>
    <row r="97" spans="4:29" x14ac:dyDescent="0.2">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 TEXT(#REF!, "00000000"), "")</f>
        <v>#REF!</v>
      </c>
      <c r="Z97" s="10" t="e">
        <f>IF(#REF!&lt;&gt;"",#REF!, "")</f>
        <v>#REF!</v>
      </c>
      <c r="AA97" s="10" t="e">
        <f>IF(#REF!&lt;&gt;"",#REF!, "")</f>
        <v>#REF!</v>
      </c>
      <c r="AB97" s="11" t="e">
        <f>IF(#REF!&lt;&gt;"",#REF!, 0)</f>
        <v>#REF!</v>
      </c>
      <c r="AC97" t="e">
        <f t="shared" si="7"/>
        <v>#REF!</v>
      </c>
    </row>
    <row r="98" spans="4:29" x14ac:dyDescent="0.2">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 TEXT(#REF!, "00000000"), "")</f>
        <v>#REF!</v>
      </c>
      <c r="Z98" s="10" t="e">
        <f>IF(#REF!&lt;&gt;"",#REF!, "")</f>
        <v>#REF!</v>
      </c>
      <c r="AA98" s="10" t="e">
        <f>IF(#REF!&lt;&gt;"",#REF!, "")</f>
        <v>#REF!</v>
      </c>
      <c r="AB98" s="11" t="e">
        <f>IF(#REF!&lt;&gt;"",#REF!, 0)</f>
        <v>#REF!</v>
      </c>
      <c r="AC98" t="e">
        <f t="shared" si="7"/>
        <v>#REF!</v>
      </c>
    </row>
    <row r="99" spans="4:29" x14ac:dyDescent="0.2">
      <c r="D99" t="s">
        <v>46</v>
      </c>
      <c r="E99">
        <v>1</v>
      </c>
      <c r="F99" t="e">
        <f>#REF!</f>
        <v>#REF!</v>
      </c>
      <c r="G99" t="e">
        <f>IF(#REF!=0,"",#REF!)</f>
        <v>#REF!</v>
      </c>
      <c r="H99" s="19" t="e">
        <f t="shared" ref="H99:H107" si="8">J99/100*F99+2*K99/100*F99</f>
        <v>#REF!</v>
      </c>
      <c r="I99" t="e">
        <f t="shared" ref="I99:I107" si="9">ABS(ROUND(J99,0)-J99)+ABS(ROUND(K99,0)-K99)</f>
        <v>#REF!</v>
      </c>
      <c r="J99" s="30" t="e">
        <f>#REF!</f>
        <v>#REF!</v>
      </c>
      <c r="K99" s="31" t="e">
        <f>#REF!</f>
        <v>#REF!</v>
      </c>
      <c r="L99" s="30"/>
      <c r="M99" s="32"/>
      <c r="N99" s="32"/>
      <c r="O99" s="32"/>
      <c r="P99" s="32"/>
      <c r="Q99" s="32"/>
      <c r="R99" s="32"/>
      <c r="S99" s="32"/>
      <c r="T99" s="32"/>
      <c r="U99" s="32"/>
      <c r="V99" s="32"/>
      <c r="W99" s="32"/>
      <c r="X99" s="31"/>
      <c r="Y99" s="10" t="e">
        <f>IF(#REF!&lt;&gt;"", TEXT(#REF!, "00000000"), "")</f>
        <v>#REF!</v>
      </c>
      <c r="Z99" s="10" t="e">
        <f>IF(#REF!&lt;&gt;"",#REF!, "")</f>
        <v>#REF!</v>
      </c>
      <c r="AA99" s="10" t="e">
        <f>IF(#REF!&lt;&gt;"",#REF!, "")</f>
        <v>#REF!</v>
      </c>
      <c r="AB99" s="11" t="e">
        <f>IF(#REF!&lt;&gt;"",#REF!, 0)</f>
        <v>#REF!</v>
      </c>
      <c r="AC99" t="e">
        <f t="shared" si="7"/>
        <v>#REF!</v>
      </c>
    </row>
    <row r="100" spans="4:29" x14ac:dyDescent="0.2">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 TEXT(#REF!, "00000000"), "")</f>
        <v>#REF!</v>
      </c>
      <c r="Z100" s="10" t="e">
        <f>IF(#REF!&lt;&gt;"",#REF!, "")</f>
        <v>#REF!</v>
      </c>
      <c r="AA100" s="10" t="e">
        <f>IF(#REF!&lt;&gt;"",#REF!, "")</f>
        <v>#REF!</v>
      </c>
      <c r="AB100" s="11" t="e">
        <f>IF(#REF!&lt;&gt;"",#REF!, 0)</f>
        <v>#REF!</v>
      </c>
      <c r="AC100" t="e">
        <f t="shared" si="7"/>
        <v>#REF!</v>
      </c>
    </row>
    <row r="101" spans="4:29" x14ac:dyDescent="0.2">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 TEXT(#REF!, "00000000"), "")</f>
        <v>#REF!</v>
      </c>
      <c r="Z101" s="13" t="e">
        <f>IF(#REF!&lt;&gt;"",#REF!, "")</f>
        <v>#REF!</v>
      </c>
      <c r="AA101" s="13" t="e">
        <f>IF(#REF!&lt;&gt;"",#REF!, "")</f>
        <v>#REF!</v>
      </c>
      <c r="AB101" s="14" t="e">
        <f>IF(#REF!&lt;&gt;"",#REF!, 0)</f>
        <v>#REF!</v>
      </c>
      <c r="AC101" t="e">
        <f t="shared" si="7"/>
        <v>#REF!</v>
      </c>
    </row>
    <row r="102" spans="4:29" x14ac:dyDescent="0.2">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9" x14ac:dyDescent="0.2">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9" x14ac:dyDescent="0.2">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9" x14ac:dyDescent="0.2">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9" x14ac:dyDescent="0.2">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9" x14ac:dyDescent="0.2">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9" x14ac:dyDescent="0.2">
      <c r="D108" t="s">
        <v>46</v>
      </c>
      <c r="E108">
        <v>1</v>
      </c>
      <c r="F108" t="e">
        <f>#REF!</f>
        <v>#REF!</v>
      </c>
      <c r="G108" t="e">
        <f>IF(#REF!=0,"",#REF!)</f>
        <v>#REF!</v>
      </c>
      <c r="H108" s="19" t="e">
        <f t="shared" ref="H108:H113" si="10">J108/100*F108+2*K108/100*F108</f>
        <v>#REF!</v>
      </c>
      <c r="I108" t="e">
        <f t="shared" ref="I108:I113" si="11">ABS(ROUND(J108,0)-J108)+ABS(ROUND(K108,0)-K108)</f>
        <v>#REF!</v>
      </c>
      <c r="J108" s="30" t="e">
        <f>#REF!</f>
        <v>#REF!</v>
      </c>
      <c r="K108" s="31" t="e">
        <f>#REF!</f>
        <v>#REF!</v>
      </c>
      <c r="L108" s="30"/>
      <c r="M108" s="32"/>
      <c r="N108" s="32"/>
      <c r="O108" s="32"/>
      <c r="P108" s="32"/>
      <c r="Q108" s="32"/>
      <c r="R108" s="32"/>
      <c r="S108" s="32"/>
      <c r="T108" s="32"/>
      <c r="U108" s="32"/>
      <c r="V108" s="32"/>
      <c r="W108" s="32"/>
      <c r="X108" s="31"/>
    </row>
    <row r="109" spans="4:29" x14ac:dyDescent="0.2">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9" x14ac:dyDescent="0.2">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9" x14ac:dyDescent="0.2">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9" x14ac:dyDescent="0.2">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x14ac:dyDescent="0.2">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x14ac:dyDescent="0.2">
      <c r="D114" t="s">
        <v>95</v>
      </c>
      <c r="E114">
        <v>2</v>
      </c>
      <c r="F114" t="e">
        <f>#REF!</f>
        <v>#REF!</v>
      </c>
      <c r="G114" t="e">
        <f>IF(#REF!=0,"",#REF!)</f>
        <v>#REF!</v>
      </c>
      <c r="H114" s="19" t="e">
        <f t="shared" ref="H114:H158" si="12">J114/100*F114+2*K114/100*F114</f>
        <v>#REF!</v>
      </c>
      <c r="I114" t="e">
        <f t="shared" ref="I114:I158" si="13">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x14ac:dyDescent="0.2">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x14ac:dyDescent="0.2">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x14ac:dyDescent="0.2">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x14ac:dyDescent="0.2">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x14ac:dyDescent="0.2">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x14ac:dyDescent="0.2">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x14ac:dyDescent="0.2">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x14ac:dyDescent="0.2">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x14ac:dyDescent="0.2">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x14ac:dyDescent="0.2">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x14ac:dyDescent="0.2">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x14ac:dyDescent="0.2">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x14ac:dyDescent="0.2">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x14ac:dyDescent="0.2">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x14ac:dyDescent="0.2">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x14ac:dyDescent="0.2">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x14ac:dyDescent="0.2">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x14ac:dyDescent="0.2">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x14ac:dyDescent="0.2">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x14ac:dyDescent="0.2">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x14ac:dyDescent="0.2">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x14ac:dyDescent="0.2">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x14ac:dyDescent="0.2">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x14ac:dyDescent="0.2">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x14ac:dyDescent="0.2">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x14ac:dyDescent="0.2">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x14ac:dyDescent="0.2">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x14ac:dyDescent="0.2">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x14ac:dyDescent="0.2">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x14ac:dyDescent="0.2">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x14ac:dyDescent="0.2">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x14ac:dyDescent="0.2">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x14ac:dyDescent="0.2">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x14ac:dyDescent="0.2">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x14ac:dyDescent="0.2">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x14ac:dyDescent="0.2">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x14ac:dyDescent="0.2">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x14ac:dyDescent="0.2">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x14ac:dyDescent="0.2">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x14ac:dyDescent="0.2">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x14ac:dyDescent="0.2">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x14ac:dyDescent="0.2">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x14ac:dyDescent="0.2">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x14ac:dyDescent="0.2">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x14ac:dyDescent="0.2">
      <c r="D159" t="s">
        <v>95</v>
      </c>
      <c r="E159">
        <v>2</v>
      </c>
      <c r="F159" t="e">
        <f>#REF!</f>
        <v>#REF!</v>
      </c>
      <c r="G159" t="e">
        <f>IF(#REF!=0,"",#REF!)</f>
        <v>#REF!</v>
      </c>
      <c r="H159" s="19" t="e">
        <f t="shared" ref="H159:H171" si="14">J159/100*F159+2*K159/100*F159</f>
        <v>#REF!</v>
      </c>
      <c r="I159" t="e">
        <f t="shared" ref="I159:I171" si="15">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x14ac:dyDescent="0.2">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x14ac:dyDescent="0.2">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x14ac:dyDescent="0.2">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x14ac:dyDescent="0.2">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x14ac:dyDescent="0.2">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x14ac:dyDescent="0.2">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x14ac:dyDescent="0.2">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x14ac:dyDescent="0.2">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x14ac:dyDescent="0.2">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x14ac:dyDescent="0.2">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x14ac:dyDescent="0.2">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x14ac:dyDescent="0.2">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x14ac:dyDescent="0.2">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x14ac:dyDescent="0.2">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x14ac:dyDescent="0.2">
      <c r="D174" t="s">
        <v>47</v>
      </c>
      <c r="E174">
        <v>3</v>
      </c>
      <c r="F174" t="e">
        <f>#REF!</f>
        <v>#REF!</v>
      </c>
      <c r="H174" s="19" t="e">
        <f t="shared" ref="H174:H236" si="16">J174/100*F174+2*K174/100*F174</f>
        <v>#REF!</v>
      </c>
      <c r="I174" t="e">
        <f t="shared" ref="I174:I236" si="17">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x14ac:dyDescent="0.2">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x14ac:dyDescent="0.2">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x14ac:dyDescent="0.2">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x14ac:dyDescent="0.2">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x14ac:dyDescent="0.2">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x14ac:dyDescent="0.2">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x14ac:dyDescent="0.2">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x14ac:dyDescent="0.2">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x14ac:dyDescent="0.2">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x14ac:dyDescent="0.2">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x14ac:dyDescent="0.2">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x14ac:dyDescent="0.2">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x14ac:dyDescent="0.2">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x14ac:dyDescent="0.2">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x14ac:dyDescent="0.2">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x14ac:dyDescent="0.2">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x14ac:dyDescent="0.2">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x14ac:dyDescent="0.2">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x14ac:dyDescent="0.2">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x14ac:dyDescent="0.2">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x14ac:dyDescent="0.2">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x14ac:dyDescent="0.2">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x14ac:dyDescent="0.2">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x14ac:dyDescent="0.2">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x14ac:dyDescent="0.2">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x14ac:dyDescent="0.2">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x14ac:dyDescent="0.2">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x14ac:dyDescent="0.2">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x14ac:dyDescent="0.2">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x14ac:dyDescent="0.2">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x14ac:dyDescent="0.2">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x14ac:dyDescent="0.2">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x14ac:dyDescent="0.2">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x14ac:dyDescent="0.2">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x14ac:dyDescent="0.2">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x14ac:dyDescent="0.2">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x14ac:dyDescent="0.2">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x14ac:dyDescent="0.2">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x14ac:dyDescent="0.2">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x14ac:dyDescent="0.2">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x14ac:dyDescent="0.2">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x14ac:dyDescent="0.2">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x14ac:dyDescent="0.2">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x14ac:dyDescent="0.2">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x14ac:dyDescent="0.2">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x14ac:dyDescent="0.2">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x14ac:dyDescent="0.2">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x14ac:dyDescent="0.2">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x14ac:dyDescent="0.2">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x14ac:dyDescent="0.2">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x14ac:dyDescent="0.2">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x14ac:dyDescent="0.2">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x14ac:dyDescent="0.2">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x14ac:dyDescent="0.2">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x14ac:dyDescent="0.2">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x14ac:dyDescent="0.2">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x14ac:dyDescent="0.2">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x14ac:dyDescent="0.2">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x14ac:dyDescent="0.2">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x14ac:dyDescent="0.2">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x14ac:dyDescent="0.2">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x14ac:dyDescent="0.2">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x14ac:dyDescent="0.2">
      <c r="D237" t="s">
        <v>47</v>
      </c>
      <c r="E237">
        <v>3</v>
      </c>
      <c r="F237" t="e">
        <f>#REF!</f>
        <v>#REF!</v>
      </c>
      <c r="H237" s="19" t="e">
        <f t="shared" ref="H237:H294" si="18">J237/100*F237+2*K237/100*F237</f>
        <v>#REF!</v>
      </c>
      <c r="I237" t="e">
        <f t="shared" ref="I237:I294" si="19">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x14ac:dyDescent="0.2">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x14ac:dyDescent="0.2">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x14ac:dyDescent="0.2">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x14ac:dyDescent="0.2">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x14ac:dyDescent="0.2">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x14ac:dyDescent="0.2">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x14ac:dyDescent="0.2">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x14ac:dyDescent="0.2">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x14ac:dyDescent="0.2">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x14ac:dyDescent="0.2">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x14ac:dyDescent="0.2">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x14ac:dyDescent="0.2">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x14ac:dyDescent="0.2">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x14ac:dyDescent="0.2">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x14ac:dyDescent="0.2">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x14ac:dyDescent="0.2">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x14ac:dyDescent="0.2">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x14ac:dyDescent="0.2">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x14ac:dyDescent="0.2">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x14ac:dyDescent="0.2">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x14ac:dyDescent="0.2">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x14ac:dyDescent="0.2">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x14ac:dyDescent="0.2">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x14ac:dyDescent="0.2">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x14ac:dyDescent="0.2">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x14ac:dyDescent="0.2">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x14ac:dyDescent="0.2">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x14ac:dyDescent="0.2">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x14ac:dyDescent="0.2">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x14ac:dyDescent="0.2">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x14ac:dyDescent="0.2">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x14ac:dyDescent="0.2">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x14ac:dyDescent="0.2">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x14ac:dyDescent="0.2">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x14ac:dyDescent="0.2">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x14ac:dyDescent="0.2">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x14ac:dyDescent="0.2">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x14ac:dyDescent="0.2">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x14ac:dyDescent="0.2">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x14ac:dyDescent="0.2">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x14ac:dyDescent="0.2">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x14ac:dyDescent="0.2">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x14ac:dyDescent="0.2">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x14ac:dyDescent="0.2">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x14ac:dyDescent="0.2">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x14ac:dyDescent="0.2">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x14ac:dyDescent="0.2">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x14ac:dyDescent="0.2">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x14ac:dyDescent="0.2">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x14ac:dyDescent="0.2">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x14ac:dyDescent="0.2">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x14ac:dyDescent="0.2">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x14ac:dyDescent="0.2">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x14ac:dyDescent="0.2">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x14ac:dyDescent="0.2">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x14ac:dyDescent="0.2">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x14ac:dyDescent="0.2">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x14ac:dyDescent="0.2">
      <c r="D295" t="s">
        <v>47</v>
      </c>
      <c r="E295">
        <v>3</v>
      </c>
      <c r="F295" t="e">
        <f>#REF!</f>
        <v>#REF!</v>
      </c>
      <c r="H295" s="19" t="e">
        <f t="shared" ref="H295:H303" si="20">J295/100*F295+2*K295/100*F295</f>
        <v>#REF!</v>
      </c>
      <c r="I295" t="e">
        <f t="shared" ref="I295:I303" si="21">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x14ac:dyDescent="0.2">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x14ac:dyDescent="0.2">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x14ac:dyDescent="0.2">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x14ac:dyDescent="0.2">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x14ac:dyDescent="0.2">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x14ac:dyDescent="0.2">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x14ac:dyDescent="0.2">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x14ac:dyDescent="0.2">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x14ac:dyDescent="0.2">
      <c r="D304" t="s">
        <v>48</v>
      </c>
      <c r="E304">
        <v>4</v>
      </c>
      <c r="F304" t="e">
        <f>#REF!</f>
        <v>#REF!</v>
      </c>
      <c r="G304" t="e">
        <f>IF(#REF!&lt;&gt;"",#REF!,"")</f>
        <v>#REF!</v>
      </c>
      <c r="H304" s="19" t="e">
        <f t="shared" ref="H304:H346" si="22">J304/100*F304+2*K304/100*F304</f>
        <v>#REF!</v>
      </c>
      <c r="I304" t="e">
        <f t="shared" ref="I304:I347" si="23">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x14ac:dyDescent="0.2">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x14ac:dyDescent="0.2">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x14ac:dyDescent="0.2">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x14ac:dyDescent="0.2">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x14ac:dyDescent="0.2">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x14ac:dyDescent="0.2">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x14ac:dyDescent="0.2">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x14ac:dyDescent="0.2">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x14ac:dyDescent="0.2">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x14ac:dyDescent="0.2">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x14ac:dyDescent="0.2">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x14ac:dyDescent="0.2">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x14ac:dyDescent="0.2">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x14ac:dyDescent="0.2">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x14ac:dyDescent="0.2">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x14ac:dyDescent="0.2">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x14ac:dyDescent="0.2">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x14ac:dyDescent="0.2">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x14ac:dyDescent="0.2">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x14ac:dyDescent="0.2">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x14ac:dyDescent="0.2">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x14ac:dyDescent="0.2">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x14ac:dyDescent="0.2">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x14ac:dyDescent="0.2">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x14ac:dyDescent="0.2">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x14ac:dyDescent="0.2">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x14ac:dyDescent="0.2">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x14ac:dyDescent="0.2">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x14ac:dyDescent="0.2">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x14ac:dyDescent="0.2">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x14ac:dyDescent="0.2">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x14ac:dyDescent="0.2">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x14ac:dyDescent="0.2">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x14ac:dyDescent="0.2">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x14ac:dyDescent="0.2">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x14ac:dyDescent="0.2">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x14ac:dyDescent="0.2">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x14ac:dyDescent="0.2">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x14ac:dyDescent="0.2">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x14ac:dyDescent="0.2">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x14ac:dyDescent="0.2">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x14ac:dyDescent="0.2">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x14ac:dyDescent="0.2">
      <c r="D347" t="s">
        <v>48</v>
      </c>
      <c r="E347">
        <v>4</v>
      </c>
      <c r="F347" t="e">
        <f>#REF!</f>
        <v>#REF!</v>
      </c>
      <c r="G347" t="e">
        <f>IF(#REF!&lt;&gt;"",#REF!,"")</f>
        <v>#REF!</v>
      </c>
      <c r="H347" s="19" t="e">
        <f t="shared" ref="H347:H392" si="24">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x14ac:dyDescent="0.2">
      <c r="D348" t="s">
        <v>49</v>
      </c>
      <c r="E348">
        <v>5</v>
      </c>
      <c r="F348" s="9" t="e">
        <f>#REF!</f>
        <v>#REF!</v>
      </c>
      <c r="G348" s="9" t="e">
        <f>IF(#REF!&lt;&gt;"",#REF!,"")</f>
        <v>#REF!</v>
      </c>
      <c r="H348" s="19" t="e">
        <f t="shared" si="24"/>
        <v>#REF!</v>
      </c>
      <c r="I348" t="e">
        <f t="shared" ref="I348:I392" si="25">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x14ac:dyDescent="0.2">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x14ac:dyDescent="0.2">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x14ac:dyDescent="0.2">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x14ac:dyDescent="0.2">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x14ac:dyDescent="0.2">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x14ac:dyDescent="0.2">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x14ac:dyDescent="0.2">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x14ac:dyDescent="0.2">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x14ac:dyDescent="0.2">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x14ac:dyDescent="0.2">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x14ac:dyDescent="0.2">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x14ac:dyDescent="0.2">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x14ac:dyDescent="0.2">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x14ac:dyDescent="0.2">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x14ac:dyDescent="0.2">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x14ac:dyDescent="0.2">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x14ac:dyDescent="0.2">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x14ac:dyDescent="0.2">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x14ac:dyDescent="0.2">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x14ac:dyDescent="0.2">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x14ac:dyDescent="0.2">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x14ac:dyDescent="0.2">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x14ac:dyDescent="0.2">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x14ac:dyDescent="0.2">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x14ac:dyDescent="0.2">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x14ac:dyDescent="0.2">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x14ac:dyDescent="0.2">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x14ac:dyDescent="0.2">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x14ac:dyDescent="0.2">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x14ac:dyDescent="0.2">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x14ac:dyDescent="0.2">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x14ac:dyDescent="0.2">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x14ac:dyDescent="0.2">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x14ac:dyDescent="0.2">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x14ac:dyDescent="0.2">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x14ac:dyDescent="0.2">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x14ac:dyDescent="0.2">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x14ac:dyDescent="0.2">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x14ac:dyDescent="0.2">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x14ac:dyDescent="0.2">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x14ac:dyDescent="0.2">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x14ac:dyDescent="0.2">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x14ac:dyDescent="0.2">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x14ac:dyDescent="0.2">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phoneticPr fontId="3" type="noConversion"/>
  <conditionalFormatting sqref="F2:G392">
    <cfRule type="cellIs" dxfId="3"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4"/>
  <sheetViews>
    <sheetView tabSelected="1" view="pageBreakPreview" zoomScaleNormal="100" zoomScaleSheetLayoutView="100" workbookViewId="0">
      <selection activeCell="A4" sqref="A4:I4"/>
    </sheetView>
  </sheetViews>
  <sheetFormatPr defaultColWidth="9.140625" defaultRowHeight="12.75" x14ac:dyDescent="0.2"/>
  <cols>
    <col min="1" max="1" width="9.140625" style="35"/>
    <col min="2" max="2" width="13" style="35" customWidth="1"/>
    <col min="3" max="6" width="9.140625" style="35"/>
    <col min="7" max="7" width="15.140625" style="35" customWidth="1"/>
    <col min="8" max="8" width="19.28515625" style="35" customWidth="1"/>
    <col min="9" max="9" width="14.42578125" style="35" customWidth="1"/>
    <col min="10" max="16384" width="9.140625" style="35"/>
  </cols>
  <sheetData>
    <row r="1" spans="1:12" ht="15.75" x14ac:dyDescent="0.25">
      <c r="A1" s="209" t="s">
        <v>111</v>
      </c>
      <c r="B1" s="210"/>
      <c r="C1" s="210"/>
      <c r="D1" s="103"/>
      <c r="E1" s="103"/>
      <c r="F1" s="103"/>
      <c r="G1" s="103"/>
      <c r="H1" s="103"/>
      <c r="I1" s="104"/>
      <c r="J1" s="34"/>
      <c r="K1" s="34"/>
      <c r="L1" s="34"/>
    </row>
    <row r="2" spans="1:12" x14ac:dyDescent="0.2">
      <c r="A2" s="184" t="s">
        <v>112</v>
      </c>
      <c r="B2" s="185"/>
      <c r="C2" s="185"/>
      <c r="D2" s="186"/>
      <c r="E2" s="95" t="s">
        <v>407</v>
      </c>
      <c r="F2" s="36"/>
      <c r="G2" s="37" t="s">
        <v>113</v>
      </c>
      <c r="H2" s="95" t="s">
        <v>409</v>
      </c>
      <c r="I2" s="105"/>
      <c r="J2" s="34"/>
      <c r="K2" s="34"/>
      <c r="L2" s="34"/>
    </row>
    <row r="3" spans="1:12" x14ac:dyDescent="0.2">
      <c r="A3" s="106"/>
      <c r="B3" s="38"/>
      <c r="C3" s="38"/>
      <c r="D3" s="38"/>
      <c r="E3" s="39"/>
      <c r="F3" s="39"/>
      <c r="G3" s="38"/>
      <c r="H3" s="38"/>
      <c r="I3" s="107"/>
      <c r="J3" s="34"/>
      <c r="K3" s="34"/>
      <c r="L3" s="34"/>
    </row>
    <row r="4" spans="1:12" ht="15" x14ac:dyDescent="0.2">
      <c r="A4" s="187" t="s">
        <v>387</v>
      </c>
      <c r="B4" s="188"/>
      <c r="C4" s="188"/>
      <c r="D4" s="188"/>
      <c r="E4" s="188"/>
      <c r="F4" s="188"/>
      <c r="G4" s="188"/>
      <c r="H4" s="188"/>
      <c r="I4" s="189"/>
      <c r="J4" s="34"/>
      <c r="K4" s="34"/>
      <c r="L4" s="34"/>
    </row>
    <row r="5" spans="1:12" x14ac:dyDescent="0.2">
      <c r="A5" s="108"/>
      <c r="B5" s="40"/>
      <c r="C5" s="40"/>
      <c r="D5" s="40"/>
      <c r="E5" s="41"/>
      <c r="F5" s="109"/>
      <c r="G5" s="42"/>
      <c r="H5" s="43"/>
      <c r="I5" s="110"/>
      <c r="J5" s="34"/>
      <c r="K5" s="34"/>
      <c r="L5" s="34"/>
    </row>
    <row r="6" spans="1:12" x14ac:dyDescent="0.2">
      <c r="A6" s="171" t="s">
        <v>114</v>
      </c>
      <c r="B6" s="172"/>
      <c r="C6" s="169" t="s">
        <v>99</v>
      </c>
      <c r="D6" s="170"/>
      <c r="E6" s="190"/>
      <c r="F6" s="190"/>
      <c r="G6" s="190"/>
      <c r="H6" s="190"/>
      <c r="I6" s="111"/>
      <c r="J6" s="34"/>
      <c r="K6" s="34"/>
      <c r="L6" s="34"/>
    </row>
    <row r="7" spans="1:12" x14ac:dyDescent="0.2">
      <c r="A7" s="112"/>
      <c r="B7" s="47"/>
      <c r="C7" s="40"/>
      <c r="D7" s="40"/>
      <c r="E7" s="190"/>
      <c r="F7" s="190"/>
      <c r="G7" s="190"/>
      <c r="H7" s="190"/>
      <c r="I7" s="111"/>
      <c r="J7" s="34"/>
      <c r="K7" s="34"/>
      <c r="L7" s="34"/>
    </row>
    <row r="8" spans="1:12" ht="19.5" customHeight="1" x14ac:dyDescent="0.2">
      <c r="A8" s="191" t="s">
        <v>115</v>
      </c>
      <c r="B8" s="192"/>
      <c r="C8" s="169" t="s">
        <v>100</v>
      </c>
      <c r="D8" s="170"/>
      <c r="E8" s="190"/>
      <c r="F8" s="190"/>
      <c r="G8" s="190"/>
      <c r="H8" s="190"/>
      <c r="I8" s="113"/>
      <c r="J8" s="34"/>
      <c r="K8" s="34"/>
      <c r="L8" s="34"/>
    </row>
    <row r="9" spans="1:12" x14ac:dyDescent="0.2">
      <c r="A9" s="114"/>
      <c r="B9" s="85"/>
      <c r="C9" s="45"/>
      <c r="D9" s="40"/>
      <c r="E9" s="40"/>
      <c r="F9" s="40"/>
      <c r="G9" s="40"/>
      <c r="H9" s="40"/>
      <c r="I9" s="113"/>
      <c r="J9" s="34"/>
      <c r="K9" s="34"/>
      <c r="L9" s="34"/>
    </row>
    <row r="10" spans="1:12" x14ac:dyDescent="0.2">
      <c r="A10" s="166" t="s">
        <v>116</v>
      </c>
      <c r="B10" s="167"/>
      <c r="C10" s="169" t="s">
        <v>101</v>
      </c>
      <c r="D10" s="170"/>
      <c r="E10" s="40"/>
      <c r="F10" s="40"/>
      <c r="G10" s="40"/>
      <c r="H10" s="40"/>
      <c r="I10" s="113"/>
      <c r="J10" s="34"/>
      <c r="K10" s="34"/>
      <c r="L10" s="34"/>
    </row>
    <row r="11" spans="1:12" x14ac:dyDescent="0.2">
      <c r="A11" s="168"/>
      <c r="B11" s="167"/>
      <c r="C11" s="40"/>
      <c r="D11" s="40"/>
      <c r="E11" s="40"/>
      <c r="F11" s="40"/>
      <c r="G11" s="40"/>
      <c r="H11" s="40"/>
      <c r="I11" s="113"/>
      <c r="J11" s="34"/>
      <c r="K11" s="34"/>
      <c r="L11" s="34"/>
    </row>
    <row r="12" spans="1:12" x14ac:dyDescent="0.2">
      <c r="A12" s="171" t="s">
        <v>117</v>
      </c>
      <c r="B12" s="172"/>
      <c r="C12" s="173" t="s">
        <v>395</v>
      </c>
      <c r="D12" s="177"/>
      <c r="E12" s="177"/>
      <c r="F12" s="177"/>
      <c r="G12" s="177"/>
      <c r="H12" s="177"/>
      <c r="I12" s="178"/>
      <c r="J12" s="34"/>
      <c r="K12" s="34"/>
      <c r="L12" s="34"/>
    </row>
    <row r="13" spans="1:12" x14ac:dyDescent="0.2">
      <c r="A13" s="112"/>
      <c r="B13" s="47"/>
      <c r="C13" s="46"/>
      <c r="D13" s="40"/>
      <c r="E13" s="40"/>
      <c r="F13" s="40"/>
      <c r="G13" s="40"/>
      <c r="H13" s="40"/>
      <c r="I13" s="113"/>
      <c r="J13" s="34"/>
      <c r="K13" s="34"/>
      <c r="L13" s="34"/>
    </row>
    <row r="14" spans="1:12" x14ac:dyDescent="0.2">
      <c r="A14" s="171" t="s">
        <v>118</v>
      </c>
      <c r="B14" s="172"/>
      <c r="C14" s="179">
        <v>44320</v>
      </c>
      <c r="D14" s="180"/>
      <c r="E14" s="40"/>
      <c r="F14" s="173" t="s">
        <v>102</v>
      </c>
      <c r="G14" s="177"/>
      <c r="H14" s="177"/>
      <c r="I14" s="178"/>
      <c r="J14" s="34"/>
      <c r="K14" s="34"/>
      <c r="L14" s="34"/>
    </row>
    <row r="15" spans="1:12" x14ac:dyDescent="0.2">
      <c r="A15" s="112"/>
      <c r="B15" s="47"/>
      <c r="C15" s="40"/>
      <c r="D15" s="40"/>
      <c r="E15" s="40"/>
      <c r="F15" s="40"/>
      <c r="G15" s="40"/>
      <c r="H15" s="40"/>
      <c r="I15" s="113"/>
      <c r="J15" s="34"/>
      <c r="K15" s="34"/>
      <c r="L15" s="34"/>
    </row>
    <row r="16" spans="1:12" x14ac:dyDescent="0.2">
      <c r="A16" s="171" t="s">
        <v>119</v>
      </c>
      <c r="B16" s="172"/>
      <c r="C16" s="173" t="s">
        <v>103</v>
      </c>
      <c r="D16" s="177"/>
      <c r="E16" s="177"/>
      <c r="F16" s="177"/>
      <c r="G16" s="177"/>
      <c r="H16" s="177"/>
      <c r="I16" s="178"/>
      <c r="J16" s="34"/>
      <c r="K16" s="34"/>
      <c r="L16" s="34"/>
    </row>
    <row r="17" spans="1:12" x14ac:dyDescent="0.2">
      <c r="A17" s="112"/>
      <c r="B17" s="47"/>
      <c r="C17" s="40"/>
      <c r="D17" s="40"/>
      <c r="E17" s="40"/>
      <c r="F17" s="40"/>
      <c r="G17" s="40"/>
      <c r="H17" s="40"/>
      <c r="I17" s="113"/>
      <c r="J17" s="34"/>
      <c r="K17" s="34"/>
      <c r="L17" s="34"/>
    </row>
    <row r="18" spans="1:12" x14ac:dyDescent="0.2">
      <c r="A18" s="171" t="s">
        <v>120</v>
      </c>
      <c r="B18" s="172"/>
      <c r="C18" s="181" t="s">
        <v>104</v>
      </c>
      <c r="D18" s="182"/>
      <c r="E18" s="182"/>
      <c r="F18" s="182"/>
      <c r="G18" s="182"/>
      <c r="H18" s="182"/>
      <c r="I18" s="183"/>
      <c r="J18" s="34"/>
      <c r="K18" s="34"/>
      <c r="L18" s="34"/>
    </row>
    <row r="19" spans="1:12" x14ac:dyDescent="0.2">
      <c r="A19" s="112"/>
      <c r="B19" s="47"/>
      <c r="C19" s="46"/>
      <c r="D19" s="40"/>
      <c r="E19" s="40"/>
      <c r="F19" s="40"/>
      <c r="G19" s="40"/>
      <c r="H19" s="40"/>
      <c r="I19" s="113"/>
      <c r="J19" s="34"/>
      <c r="K19" s="34"/>
      <c r="L19" s="34"/>
    </row>
    <row r="20" spans="1:12" x14ac:dyDescent="0.2">
      <c r="A20" s="171" t="s">
        <v>121</v>
      </c>
      <c r="B20" s="172"/>
      <c r="C20" s="181" t="s">
        <v>105</v>
      </c>
      <c r="D20" s="182"/>
      <c r="E20" s="182"/>
      <c r="F20" s="182"/>
      <c r="G20" s="182"/>
      <c r="H20" s="182"/>
      <c r="I20" s="183"/>
      <c r="J20" s="34"/>
      <c r="K20" s="34"/>
      <c r="L20" s="34"/>
    </row>
    <row r="21" spans="1:12" x14ac:dyDescent="0.2">
      <c r="A21" s="112"/>
      <c r="B21" s="47"/>
      <c r="C21" s="46"/>
      <c r="D21" s="40"/>
      <c r="E21" s="40"/>
      <c r="F21" s="40"/>
      <c r="G21" s="40"/>
      <c r="H21" s="40"/>
      <c r="I21" s="113"/>
      <c r="J21" s="34"/>
      <c r="K21" s="34"/>
      <c r="L21" s="34"/>
    </row>
    <row r="22" spans="1:12" x14ac:dyDescent="0.2">
      <c r="A22" s="171" t="s">
        <v>122</v>
      </c>
      <c r="B22" s="172"/>
      <c r="C22" s="96">
        <v>220</v>
      </c>
      <c r="D22" s="173" t="s">
        <v>102</v>
      </c>
      <c r="E22" s="174"/>
      <c r="F22" s="175"/>
      <c r="G22" s="171"/>
      <c r="H22" s="176"/>
      <c r="I22" s="115"/>
      <c r="J22" s="34"/>
      <c r="K22" s="34"/>
      <c r="L22" s="34"/>
    </row>
    <row r="23" spans="1:12" x14ac:dyDescent="0.2">
      <c r="A23" s="112"/>
      <c r="B23" s="47"/>
      <c r="C23" s="40"/>
      <c r="D23" s="49"/>
      <c r="E23" s="49"/>
      <c r="F23" s="49"/>
      <c r="G23" s="49"/>
      <c r="H23" s="40"/>
      <c r="I23" s="113"/>
      <c r="J23" s="34"/>
      <c r="K23" s="34"/>
      <c r="L23" s="34"/>
    </row>
    <row r="24" spans="1:12" x14ac:dyDescent="0.2">
      <c r="A24" s="171" t="s">
        <v>123</v>
      </c>
      <c r="B24" s="172"/>
      <c r="C24" s="96">
        <v>3</v>
      </c>
      <c r="D24" s="173" t="s">
        <v>106</v>
      </c>
      <c r="E24" s="174"/>
      <c r="F24" s="174"/>
      <c r="G24" s="175"/>
      <c r="H24" s="116" t="s">
        <v>125</v>
      </c>
      <c r="I24" s="98">
        <v>2284</v>
      </c>
      <c r="J24" s="34"/>
      <c r="K24" s="34"/>
      <c r="L24" s="34"/>
    </row>
    <row r="25" spans="1:12" x14ac:dyDescent="0.2">
      <c r="A25" s="112"/>
      <c r="B25" s="47"/>
      <c r="C25" s="40"/>
      <c r="D25" s="49"/>
      <c r="E25" s="49"/>
      <c r="F25" s="49"/>
      <c r="G25" s="47"/>
      <c r="H25" s="47" t="s">
        <v>126</v>
      </c>
      <c r="I25" s="117"/>
      <c r="J25" s="34"/>
      <c r="K25" s="34"/>
      <c r="L25" s="34"/>
    </row>
    <row r="26" spans="1:12" x14ac:dyDescent="0.2">
      <c r="A26" s="171" t="s">
        <v>124</v>
      </c>
      <c r="B26" s="172"/>
      <c r="C26" s="97" t="s">
        <v>394</v>
      </c>
      <c r="D26" s="50"/>
      <c r="E26" s="57"/>
      <c r="F26" s="49"/>
      <c r="G26" s="197" t="s">
        <v>127</v>
      </c>
      <c r="H26" s="172"/>
      <c r="I26" s="99" t="s">
        <v>397</v>
      </c>
      <c r="J26" s="34"/>
      <c r="K26" s="34"/>
      <c r="L26" s="34"/>
    </row>
    <row r="27" spans="1:12" x14ac:dyDescent="0.2">
      <c r="A27" s="112"/>
      <c r="B27" s="47"/>
      <c r="C27" s="40"/>
      <c r="D27" s="49"/>
      <c r="E27" s="49"/>
      <c r="F27" s="49"/>
      <c r="G27" s="49"/>
      <c r="H27" s="40"/>
      <c r="I27" s="118"/>
      <c r="J27" s="34"/>
      <c r="K27" s="34"/>
      <c r="L27" s="34"/>
    </row>
    <row r="28" spans="1:12" x14ac:dyDescent="0.2">
      <c r="A28" s="198" t="s">
        <v>128</v>
      </c>
      <c r="B28" s="199"/>
      <c r="C28" s="200"/>
      <c r="D28" s="200"/>
      <c r="E28" s="201" t="s">
        <v>129</v>
      </c>
      <c r="F28" s="202"/>
      <c r="G28" s="202"/>
      <c r="H28" s="203" t="s">
        <v>406</v>
      </c>
      <c r="I28" s="204"/>
      <c r="J28" s="34"/>
      <c r="K28" s="34"/>
      <c r="L28" s="34"/>
    </row>
    <row r="29" spans="1:12" x14ac:dyDescent="0.2">
      <c r="A29" s="119"/>
      <c r="B29" s="57"/>
      <c r="C29" s="57"/>
      <c r="D29" s="44"/>
      <c r="E29" s="40"/>
      <c r="F29" s="40"/>
      <c r="G29" s="40"/>
      <c r="H29" s="51"/>
      <c r="I29" s="118"/>
      <c r="J29" s="34"/>
      <c r="K29" s="34"/>
      <c r="L29" s="34"/>
    </row>
    <row r="30" spans="1:12" x14ac:dyDescent="0.2">
      <c r="A30" s="194"/>
      <c r="B30" s="195"/>
      <c r="C30" s="195"/>
      <c r="D30" s="196"/>
      <c r="E30" s="194"/>
      <c r="F30" s="195"/>
      <c r="G30" s="195"/>
      <c r="H30" s="169"/>
      <c r="I30" s="170"/>
      <c r="J30" s="34"/>
      <c r="K30" s="34"/>
      <c r="L30" s="34"/>
    </row>
    <row r="31" spans="1:12" x14ac:dyDescent="0.2">
      <c r="A31" s="112"/>
      <c r="B31" s="47"/>
      <c r="C31" s="46"/>
      <c r="D31" s="193"/>
      <c r="E31" s="193"/>
      <c r="F31" s="193"/>
      <c r="G31" s="190"/>
      <c r="H31" s="40"/>
      <c r="I31" s="120"/>
      <c r="J31" s="34"/>
      <c r="K31" s="34"/>
      <c r="L31" s="34"/>
    </row>
    <row r="32" spans="1:12" x14ac:dyDescent="0.2">
      <c r="A32" s="194" t="s">
        <v>398</v>
      </c>
      <c r="B32" s="195"/>
      <c r="C32" s="195"/>
      <c r="D32" s="196"/>
      <c r="E32" s="194" t="s">
        <v>102</v>
      </c>
      <c r="F32" s="195"/>
      <c r="G32" s="195"/>
      <c r="H32" s="169" t="s">
        <v>399</v>
      </c>
      <c r="I32" s="170"/>
      <c r="J32" s="34"/>
      <c r="K32" s="34"/>
      <c r="L32" s="34"/>
    </row>
    <row r="33" spans="1:12" x14ac:dyDescent="0.2">
      <c r="A33" s="112"/>
      <c r="B33" s="47"/>
      <c r="C33" s="46"/>
      <c r="D33" s="52"/>
      <c r="E33" s="52"/>
      <c r="F33" s="52"/>
      <c r="G33" s="53"/>
      <c r="H33" s="162"/>
      <c r="I33" s="121"/>
      <c r="J33" s="34"/>
      <c r="K33" s="34"/>
      <c r="L33" s="34"/>
    </row>
    <row r="34" spans="1:12" x14ac:dyDescent="0.2">
      <c r="A34" s="194" t="s">
        <v>400</v>
      </c>
      <c r="B34" s="195"/>
      <c r="C34" s="195"/>
      <c r="D34" s="196"/>
      <c r="E34" s="194" t="s">
        <v>401</v>
      </c>
      <c r="F34" s="195"/>
      <c r="G34" s="195"/>
      <c r="H34" s="169" t="s">
        <v>402</v>
      </c>
      <c r="I34" s="170"/>
      <c r="J34" s="34"/>
      <c r="K34" s="34"/>
      <c r="L34" s="34"/>
    </row>
    <row r="35" spans="1:12" x14ac:dyDescent="0.2">
      <c r="A35" s="112"/>
      <c r="B35" s="47"/>
      <c r="C35" s="46"/>
      <c r="D35" s="52"/>
      <c r="E35" s="52"/>
      <c r="F35" s="52"/>
      <c r="G35" s="53"/>
      <c r="H35" s="162"/>
      <c r="I35" s="121"/>
      <c r="J35" s="34"/>
      <c r="K35" s="34"/>
      <c r="L35" s="34"/>
    </row>
    <row r="36" spans="1:12" x14ac:dyDescent="0.2">
      <c r="A36" s="194" t="s">
        <v>403</v>
      </c>
      <c r="B36" s="195"/>
      <c r="C36" s="195"/>
      <c r="D36" s="196"/>
      <c r="E36" s="194" t="s">
        <v>404</v>
      </c>
      <c r="F36" s="195"/>
      <c r="G36" s="195"/>
      <c r="H36" s="169" t="s">
        <v>405</v>
      </c>
      <c r="I36" s="170"/>
      <c r="J36" s="34"/>
      <c r="K36" s="34"/>
      <c r="L36" s="34"/>
    </row>
    <row r="37" spans="1:12" x14ac:dyDescent="0.2">
      <c r="A37" s="122"/>
      <c r="B37" s="54"/>
      <c r="C37" s="211"/>
      <c r="D37" s="212"/>
      <c r="E37" s="162"/>
      <c r="F37" s="211"/>
      <c r="G37" s="212"/>
      <c r="H37" s="162"/>
      <c r="I37" s="163"/>
      <c r="J37" s="34"/>
      <c r="K37" s="34"/>
      <c r="L37" s="34"/>
    </row>
    <row r="38" spans="1:12" x14ac:dyDescent="0.2">
      <c r="A38" s="194"/>
      <c r="B38" s="195"/>
      <c r="C38" s="195"/>
      <c r="D38" s="196"/>
      <c r="E38" s="194"/>
      <c r="F38" s="195"/>
      <c r="G38" s="195"/>
      <c r="H38" s="169"/>
      <c r="I38" s="170"/>
      <c r="J38" s="34"/>
      <c r="K38" s="34"/>
      <c r="L38" s="34"/>
    </row>
    <row r="39" spans="1:12" x14ac:dyDescent="0.2">
      <c r="A39" s="123"/>
      <c r="B39" s="100"/>
      <c r="C39" s="83"/>
      <c r="D39" s="84"/>
      <c r="E39" s="44"/>
      <c r="F39" s="83"/>
      <c r="G39" s="84"/>
      <c r="H39" s="44"/>
      <c r="I39" s="110"/>
      <c r="J39" s="34"/>
      <c r="K39" s="34"/>
      <c r="L39" s="34"/>
    </row>
    <row r="40" spans="1:12" x14ac:dyDescent="0.2">
      <c r="A40" s="194"/>
      <c r="B40" s="195"/>
      <c r="C40" s="195"/>
      <c r="D40" s="196"/>
      <c r="E40" s="194"/>
      <c r="F40" s="195"/>
      <c r="G40" s="195"/>
      <c r="H40" s="169"/>
      <c r="I40" s="170"/>
      <c r="J40" s="34"/>
      <c r="K40" s="34"/>
      <c r="L40" s="34"/>
    </row>
    <row r="41" spans="1:12" x14ac:dyDescent="0.2">
      <c r="A41" s="124"/>
      <c r="B41" s="101"/>
      <c r="C41" s="101"/>
      <c r="D41" s="101"/>
      <c r="E41" s="48"/>
      <c r="F41" s="101"/>
      <c r="G41" s="101"/>
      <c r="H41" s="102"/>
      <c r="I41" s="125"/>
      <c r="J41" s="34"/>
      <c r="K41" s="34"/>
      <c r="L41" s="34"/>
    </row>
    <row r="42" spans="1:12" x14ac:dyDescent="0.2">
      <c r="A42" s="122"/>
      <c r="B42" s="54"/>
      <c r="C42" s="55"/>
      <c r="D42" s="56"/>
      <c r="E42" s="40"/>
      <c r="F42" s="55"/>
      <c r="G42" s="56"/>
      <c r="H42" s="40"/>
      <c r="I42" s="113"/>
      <c r="J42" s="34"/>
      <c r="K42" s="34"/>
      <c r="L42" s="34"/>
    </row>
    <row r="43" spans="1:12" x14ac:dyDescent="0.2">
      <c r="A43" s="126"/>
      <c r="B43" s="58"/>
      <c r="C43" s="58"/>
      <c r="D43" s="45"/>
      <c r="E43" s="45"/>
      <c r="F43" s="58"/>
      <c r="G43" s="45"/>
      <c r="H43" s="45"/>
      <c r="I43" s="127"/>
      <c r="J43" s="34"/>
      <c r="K43" s="34"/>
      <c r="L43" s="34"/>
    </row>
    <row r="44" spans="1:12" x14ac:dyDescent="0.2">
      <c r="A44" s="166" t="s">
        <v>130</v>
      </c>
      <c r="B44" s="205"/>
      <c r="C44" s="169"/>
      <c r="D44" s="170"/>
      <c r="E44" s="44"/>
      <c r="F44" s="173"/>
      <c r="G44" s="195"/>
      <c r="H44" s="195"/>
      <c r="I44" s="196"/>
      <c r="J44" s="34"/>
      <c r="K44" s="34"/>
      <c r="L44" s="34"/>
    </row>
    <row r="45" spans="1:12" x14ac:dyDescent="0.2">
      <c r="A45" s="122"/>
      <c r="B45" s="54"/>
      <c r="C45" s="211"/>
      <c r="D45" s="212"/>
      <c r="E45" s="40"/>
      <c r="F45" s="211"/>
      <c r="G45" s="213"/>
      <c r="H45" s="59"/>
      <c r="I45" s="128"/>
      <c r="J45" s="34"/>
      <c r="K45" s="34"/>
      <c r="L45" s="34"/>
    </row>
    <row r="46" spans="1:12" x14ac:dyDescent="0.2">
      <c r="A46" s="166" t="s">
        <v>131</v>
      </c>
      <c r="B46" s="205"/>
      <c r="C46" s="173" t="s">
        <v>107</v>
      </c>
      <c r="D46" s="214"/>
      <c r="E46" s="214"/>
      <c r="F46" s="214"/>
      <c r="G46" s="214"/>
      <c r="H46" s="214"/>
      <c r="I46" s="215"/>
      <c r="J46" s="34"/>
      <c r="K46" s="34"/>
      <c r="L46" s="34"/>
    </row>
    <row r="47" spans="1:12" x14ac:dyDescent="0.2">
      <c r="A47" s="112"/>
      <c r="B47" s="47"/>
      <c r="C47" s="46" t="s">
        <v>132</v>
      </c>
      <c r="D47" s="40"/>
      <c r="E47" s="40"/>
      <c r="F47" s="40"/>
      <c r="G47" s="40"/>
      <c r="H47" s="40"/>
      <c r="I47" s="113"/>
      <c r="J47" s="34"/>
      <c r="K47" s="34"/>
      <c r="L47" s="34"/>
    </row>
    <row r="48" spans="1:12" x14ac:dyDescent="0.2">
      <c r="A48" s="166" t="s">
        <v>133</v>
      </c>
      <c r="B48" s="205"/>
      <c r="C48" s="206" t="s">
        <v>108</v>
      </c>
      <c r="D48" s="207"/>
      <c r="E48" s="208"/>
      <c r="F48" s="40"/>
      <c r="G48" s="116" t="s">
        <v>134</v>
      </c>
      <c r="H48" s="206" t="s">
        <v>109</v>
      </c>
      <c r="I48" s="208"/>
      <c r="J48" s="34"/>
      <c r="K48" s="34"/>
      <c r="L48" s="34"/>
    </row>
    <row r="49" spans="1:12" x14ac:dyDescent="0.2">
      <c r="A49" s="112"/>
      <c r="B49" s="47"/>
      <c r="C49" s="46"/>
      <c r="D49" s="40"/>
      <c r="E49" s="40"/>
      <c r="F49" s="40"/>
      <c r="G49" s="40"/>
      <c r="H49" s="40"/>
      <c r="I49" s="113"/>
      <c r="J49" s="34"/>
      <c r="K49" s="34"/>
      <c r="L49" s="34"/>
    </row>
    <row r="50" spans="1:12" x14ac:dyDescent="0.2">
      <c r="A50" s="166" t="s">
        <v>120</v>
      </c>
      <c r="B50" s="205"/>
      <c r="C50" s="218" t="s">
        <v>110</v>
      </c>
      <c r="D50" s="207"/>
      <c r="E50" s="207"/>
      <c r="F50" s="207"/>
      <c r="G50" s="207"/>
      <c r="H50" s="207"/>
      <c r="I50" s="208"/>
      <c r="J50" s="34"/>
      <c r="K50" s="34"/>
      <c r="L50" s="34"/>
    </row>
    <row r="51" spans="1:12" x14ac:dyDescent="0.2">
      <c r="A51" s="112"/>
      <c r="B51" s="47"/>
      <c r="C51" s="40"/>
      <c r="D51" s="40"/>
      <c r="E51" s="40"/>
      <c r="F51" s="40"/>
      <c r="G51" s="40"/>
      <c r="H51" s="40"/>
      <c r="I51" s="113"/>
      <c r="J51" s="34"/>
      <c r="K51" s="34"/>
      <c r="L51" s="34"/>
    </row>
    <row r="52" spans="1:12" x14ac:dyDescent="0.2">
      <c r="A52" s="171" t="s">
        <v>135</v>
      </c>
      <c r="B52" s="172"/>
      <c r="C52" s="206" t="s">
        <v>408</v>
      </c>
      <c r="D52" s="207"/>
      <c r="E52" s="207"/>
      <c r="F52" s="207"/>
      <c r="G52" s="207"/>
      <c r="H52" s="207"/>
      <c r="I52" s="178"/>
      <c r="J52" s="34"/>
      <c r="K52" s="34"/>
      <c r="L52" s="34"/>
    </row>
    <row r="53" spans="1:12" x14ac:dyDescent="0.2">
      <c r="A53" s="129"/>
      <c r="B53" s="45"/>
      <c r="C53" s="221" t="s">
        <v>136</v>
      </c>
      <c r="D53" s="221"/>
      <c r="E53" s="221"/>
      <c r="F53" s="221"/>
      <c r="G53" s="221"/>
      <c r="H53" s="221"/>
      <c r="I53" s="130"/>
      <c r="J53" s="34"/>
      <c r="K53" s="34"/>
      <c r="L53" s="34"/>
    </row>
    <row r="54" spans="1:12" x14ac:dyDescent="0.2">
      <c r="A54" s="129"/>
      <c r="B54" s="45"/>
      <c r="C54" s="60"/>
      <c r="D54" s="60"/>
      <c r="E54" s="60"/>
      <c r="F54" s="60"/>
      <c r="G54" s="60"/>
      <c r="H54" s="60"/>
      <c r="I54" s="130"/>
      <c r="J54" s="34"/>
      <c r="K54" s="34"/>
      <c r="L54" s="34"/>
    </row>
    <row r="55" spans="1:12" x14ac:dyDescent="0.2">
      <c r="A55" s="129"/>
      <c r="B55" s="219" t="s">
        <v>137</v>
      </c>
      <c r="C55" s="220"/>
      <c r="D55" s="220"/>
      <c r="E55" s="220"/>
      <c r="F55" s="73"/>
      <c r="G55" s="73"/>
      <c r="H55" s="74"/>
      <c r="I55" s="131"/>
      <c r="J55" s="34"/>
      <c r="K55" s="34"/>
      <c r="L55" s="34"/>
    </row>
    <row r="56" spans="1:12" x14ac:dyDescent="0.2">
      <c r="A56" s="129"/>
      <c r="B56" s="225" t="s">
        <v>388</v>
      </c>
      <c r="C56" s="226"/>
      <c r="D56" s="226"/>
      <c r="E56" s="226"/>
      <c r="F56" s="226"/>
      <c r="G56" s="226"/>
      <c r="H56" s="226"/>
      <c r="I56" s="227"/>
      <c r="J56" s="34"/>
      <c r="K56" s="34"/>
      <c r="L56" s="34"/>
    </row>
    <row r="57" spans="1:12" x14ac:dyDescent="0.2">
      <c r="A57" s="129"/>
      <c r="B57" s="225" t="s">
        <v>389</v>
      </c>
      <c r="C57" s="226"/>
      <c r="D57" s="226"/>
      <c r="E57" s="226"/>
      <c r="F57" s="226"/>
      <c r="G57" s="226"/>
      <c r="H57" s="226"/>
      <c r="I57" s="132"/>
      <c r="J57" s="34"/>
      <c r="K57" s="34"/>
      <c r="L57" s="34"/>
    </row>
    <row r="58" spans="1:12" x14ac:dyDescent="0.2">
      <c r="A58" s="129"/>
      <c r="B58" s="225" t="s">
        <v>390</v>
      </c>
      <c r="C58" s="226"/>
      <c r="D58" s="226"/>
      <c r="E58" s="226"/>
      <c r="F58" s="226"/>
      <c r="G58" s="226"/>
      <c r="H58" s="226"/>
      <c r="I58" s="227"/>
      <c r="J58" s="34"/>
      <c r="K58" s="34"/>
      <c r="L58" s="34"/>
    </row>
    <row r="59" spans="1:12" x14ac:dyDescent="0.2">
      <c r="A59" s="129"/>
      <c r="B59" s="225" t="s">
        <v>391</v>
      </c>
      <c r="C59" s="226"/>
      <c r="D59" s="226"/>
      <c r="E59" s="226"/>
      <c r="F59" s="226"/>
      <c r="G59" s="226"/>
      <c r="H59" s="226"/>
      <c r="I59" s="227"/>
      <c r="J59" s="34"/>
      <c r="K59" s="34"/>
      <c r="L59" s="34"/>
    </row>
    <row r="60" spans="1:12" x14ac:dyDescent="0.2">
      <c r="A60" s="129"/>
      <c r="B60" s="75"/>
      <c r="C60" s="75"/>
      <c r="D60" s="75"/>
      <c r="E60" s="75"/>
      <c r="F60" s="75"/>
      <c r="G60" s="75"/>
      <c r="H60" s="94"/>
      <c r="I60" s="133"/>
      <c r="J60" s="34"/>
      <c r="K60" s="34"/>
      <c r="L60" s="34"/>
    </row>
    <row r="61" spans="1:12" x14ac:dyDescent="0.2">
      <c r="A61" s="129"/>
      <c r="B61" s="45"/>
      <c r="C61" s="60"/>
      <c r="D61" s="60"/>
      <c r="E61" s="60"/>
      <c r="F61" s="60"/>
      <c r="G61" s="60"/>
      <c r="H61" s="60"/>
      <c r="I61" s="130"/>
      <c r="J61" s="34"/>
      <c r="K61" s="34"/>
      <c r="L61" s="34"/>
    </row>
    <row r="62" spans="1:12" ht="13.5" thickBot="1" x14ac:dyDescent="0.25">
      <c r="A62" s="134" t="s">
        <v>96</v>
      </c>
      <c r="B62" s="40"/>
      <c r="C62" s="40"/>
      <c r="D62" s="40"/>
      <c r="E62" s="40"/>
      <c r="F62" s="40"/>
      <c r="G62" s="61"/>
      <c r="H62" s="62"/>
      <c r="I62" s="135"/>
      <c r="J62" s="34"/>
      <c r="K62" s="34"/>
      <c r="L62" s="34"/>
    </row>
    <row r="63" spans="1:12" x14ac:dyDescent="0.2">
      <c r="A63" s="108"/>
      <c r="B63" s="40"/>
      <c r="C63" s="40"/>
      <c r="D63" s="40"/>
      <c r="E63" s="45" t="s">
        <v>138</v>
      </c>
      <c r="F63" s="57"/>
      <c r="G63" s="222" t="s">
        <v>139</v>
      </c>
      <c r="H63" s="223"/>
      <c r="I63" s="224"/>
      <c r="J63" s="34"/>
      <c r="K63" s="34"/>
      <c r="L63" s="34"/>
    </row>
    <row r="64" spans="1:12" x14ac:dyDescent="0.2">
      <c r="A64" s="136"/>
      <c r="B64" s="137"/>
      <c r="C64" s="138"/>
      <c r="D64" s="138"/>
      <c r="E64" s="138"/>
      <c r="F64" s="138"/>
      <c r="G64" s="216"/>
      <c r="H64" s="217"/>
      <c r="I64" s="139"/>
      <c r="J64" s="34"/>
      <c r="K64" s="34"/>
      <c r="L64" s="34"/>
    </row>
  </sheetData>
  <protectedRanges>
    <protectedRange sqref="E2 H2 C6:D6 C8:D8 C10:D10 C12:I12 C14:D14 F14:I14 C16:I16 C18:I18 C20:I20 C24:G24 C22:F22 C26 I26 I24 A30:I30" name="Range1"/>
    <protectedRange sqref="A32:I32 A34:D34" name="Range1_1"/>
  </protectedRanges>
  <mergeCells count="74">
    <mergeCell ref="G64:H64"/>
    <mergeCell ref="A50:B50"/>
    <mergeCell ref="C50:I50"/>
    <mergeCell ref="A52:B52"/>
    <mergeCell ref="C52:I52"/>
    <mergeCell ref="B55:E55"/>
    <mergeCell ref="C53:H53"/>
    <mergeCell ref="G63:I63"/>
    <mergeCell ref="B56:I56"/>
    <mergeCell ref="B57:H57"/>
    <mergeCell ref="B58:I58"/>
    <mergeCell ref="B59:I59"/>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A2:D2"/>
    <mergeCell ref="A4:I4"/>
    <mergeCell ref="A6:B6"/>
    <mergeCell ref="C6:D6"/>
    <mergeCell ref="E6:H8"/>
    <mergeCell ref="A8:B8"/>
    <mergeCell ref="C8:D8"/>
    <mergeCell ref="A10:B11"/>
    <mergeCell ref="C10:D10"/>
    <mergeCell ref="A22:B22"/>
    <mergeCell ref="D22:F22"/>
    <mergeCell ref="G22:H22"/>
    <mergeCell ref="A12:B12"/>
    <mergeCell ref="C12:I12"/>
    <mergeCell ref="A14:B14"/>
    <mergeCell ref="C14:D14"/>
    <mergeCell ref="F14:I14"/>
    <mergeCell ref="A16:B16"/>
    <mergeCell ref="C16:I16"/>
    <mergeCell ref="A18:B18"/>
    <mergeCell ref="C18:I18"/>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topLeftCell="A91" zoomScaleNormal="100" workbookViewId="0">
      <selection activeCell="A4" sqref="A4:K4"/>
    </sheetView>
  </sheetViews>
  <sheetFormatPr defaultRowHeight="12.75" x14ac:dyDescent="0.2"/>
  <cols>
    <col min="8" max="8" width="7.5703125" customWidth="1"/>
    <col min="9" max="9" width="6.85546875" customWidth="1"/>
    <col min="10" max="10" width="11.7109375" customWidth="1"/>
    <col min="11" max="11" width="12.7109375" customWidth="1"/>
  </cols>
  <sheetData>
    <row r="1" spans="1:11" ht="18" customHeight="1" x14ac:dyDescent="0.2">
      <c r="A1" s="259" t="s">
        <v>278</v>
      </c>
      <c r="B1" s="260"/>
      <c r="C1" s="260"/>
      <c r="D1" s="260"/>
      <c r="E1" s="260"/>
      <c r="F1" s="260"/>
      <c r="G1" s="260"/>
      <c r="H1" s="260"/>
      <c r="I1" s="260"/>
      <c r="J1" s="260"/>
      <c r="K1" s="261"/>
    </row>
    <row r="2" spans="1:11" x14ac:dyDescent="0.2">
      <c r="A2" s="263" t="s">
        <v>410</v>
      </c>
      <c r="B2" s="264"/>
      <c r="C2" s="264"/>
      <c r="D2" s="264"/>
      <c r="E2" s="264"/>
      <c r="F2" s="264"/>
      <c r="G2" s="264"/>
      <c r="H2" s="264"/>
      <c r="I2" s="264"/>
      <c r="J2" s="264"/>
      <c r="K2" s="262"/>
    </row>
    <row r="3" spans="1:11" x14ac:dyDescent="0.2">
      <c r="A3" s="265"/>
      <c r="B3" s="265"/>
      <c r="C3" s="265"/>
      <c r="D3" s="265"/>
      <c r="E3" s="265"/>
      <c r="F3" s="265"/>
      <c r="G3" s="265"/>
      <c r="H3" s="265"/>
      <c r="I3" s="265"/>
      <c r="J3" s="265"/>
      <c r="K3" s="265"/>
    </row>
    <row r="4" spans="1:11" x14ac:dyDescent="0.2">
      <c r="A4" s="266" t="s">
        <v>396</v>
      </c>
      <c r="B4" s="267"/>
      <c r="C4" s="267"/>
      <c r="D4" s="267"/>
      <c r="E4" s="267"/>
      <c r="F4" s="267"/>
      <c r="G4" s="267"/>
      <c r="H4" s="267"/>
      <c r="I4" s="267"/>
      <c r="J4" s="267"/>
      <c r="K4" s="268"/>
    </row>
    <row r="5" spans="1:11" ht="23.25" thickBot="1" x14ac:dyDescent="0.25">
      <c r="A5" s="269" t="s">
        <v>283</v>
      </c>
      <c r="B5" s="270"/>
      <c r="C5" s="270"/>
      <c r="D5" s="270"/>
      <c r="E5" s="270"/>
      <c r="F5" s="270"/>
      <c r="G5" s="270"/>
      <c r="H5" s="271"/>
      <c r="I5" s="140" t="s">
        <v>280</v>
      </c>
      <c r="J5" s="141" t="s">
        <v>393</v>
      </c>
      <c r="K5" s="142" t="s">
        <v>392</v>
      </c>
    </row>
    <row r="6" spans="1:11" x14ac:dyDescent="0.2">
      <c r="A6" s="272">
        <v>1</v>
      </c>
      <c r="B6" s="272"/>
      <c r="C6" s="272"/>
      <c r="D6" s="272"/>
      <c r="E6" s="272"/>
      <c r="F6" s="272"/>
      <c r="G6" s="272"/>
      <c r="H6" s="272"/>
      <c r="I6" s="144">
        <v>2</v>
      </c>
      <c r="J6" s="143">
        <v>3</v>
      </c>
      <c r="K6" s="143">
        <v>4</v>
      </c>
    </row>
    <row r="7" spans="1:11" x14ac:dyDescent="0.2">
      <c r="A7" s="273"/>
      <c r="B7" s="274"/>
      <c r="C7" s="274"/>
      <c r="D7" s="274"/>
      <c r="E7" s="274"/>
      <c r="F7" s="274"/>
      <c r="G7" s="274"/>
      <c r="H7" s="274"/>
      <c r="I7" s="274"/>
      <c r="J7" s="274"/>
      <c r="K7" s="275"/>
    </row>
    <row r="8" spans="1:11" x14ac:dyDescent="0.2">
      <c r="A8" s="246" t="s">
        <v>284</v>
      </c>
      <c r="B8" s="247"/>
      <c r="C8" s="247"/>
      <c r="D8" s="247"/>
      <c r="E8" s="247"/>
      <c r="F8" s="247"/>
      <c r="G8" s="247"/>
      <c r="H8" s="258"/>
      <c r="I8" s="6">
        <v>1</v>
      </c>
      <c r="J8" s="23"/>
      <c r="K8" s="23"/>
    </row>
    <row r="9" spans="1:11" x14ac:dyDescent="0.2">
      <c r="A9" s="234" t="s">
        <v>285</v>
      </c>
      <c r="B9" s="235"/>
      <c r="C9" s="235"/>
      <c r="D9" s="235"/>
      <c r="E9" s="235"/>
      <c r="F9" s="235"/>
      <c r="G9" s="235"/>
      <c r="H9" s="236"/>
      <c r="I9" s="4">
        <v>2</v>
      </c>
      <c r="J9" s="160">
        <f>J10+J17+J27+J36+J40</f>
        <v>719303117</v>
      </c>
      <c r="K9" s="160">
        <f>K10+K17+K27+K36+K40</f>
        <v>691781411</v>
      </c>
    </row>
    <row r="10" spans="1:11" x14ac:dyDescent="0.2">
      <c r="A10" s="228" t="s">
        <v>286</v>
      </c>
      <c r="B10" s="229"/>
      <c r="C10" s="229"/>
      <c r="D10" s="229"/>
      <c r="E10" s="229"/>
      <c r="F10" s="229"/>
      <c r="G10" s="229"/>
      <c r="H10" s="230"/>
      <c r="I10" s="4">
        <v>3</v>
      </c>
      <c r="J10" s="160">
        <f>SUM(J11:J16)</f>
        <v>8212096</v>
      </c>
      <c r="K10" s="160">
        <f>SUM(K11:K16)</f>
        <v>8499812</v>
      </c>
    </row>
    <row r="11" spans="1:11" x14ac:dyDescent="0.2">
      <c r="A11" s="228" t="s">
        <v>287</v>
      </c>
      <c r="B11" s="229"/>
      <c r="C11" s="229"/>
      <c r="D11" s="229"/>
      <c r="E11" s="229"/>
      <c r="F11" s="229"/>
      <c r="G11" s="229"/>
      <c r="H11" s="230"/>
      <c r="I11" s="4">
        <v>4</v>
      </c>
      <c r="J11" s="24"/>
      <c r="K11" s="24"/>
    </row>
    <row r="12" spans="1:11" x14ac:dyDescent="0.2">
      <c r="A12" s="228" t="s">
        <v>288</v>
      </c>
      <c r="B12" s="229"/>
      <c r="C12" s="229"/>
      <c r="D12" s="229"/>
      <c r="E12" s="229"/>
      <c r="F12" s="229"/>
      <c r="G12" s="229"/>
      <c r="H12" s="230"/>
      <c r="I12" s="4">
        <v>5</v>
      </c>
      <c r="J12" s="24">
        <v>2834581</v>
      </c>
      <c r="K12" s="24">
        <v>2603904</v>
      </c>
    </row>
    <row r="13" spans="1:11" x14ac:dyDescent="0.2">
      <c r="A13" s="228" t="s">
        <v>34</v>
      </c>
      <c r="B13" s="229"/>
      <c r="C13" s="229"/>
      <c r="D13" s="229"/>
      <c r="E13" s="229"/>
      <c r="F13" s="229"/>
      <c r="G13" s="229"/>
      <c r="H13" s="230"/>
      <c r="I13" s="4">
        <v>6</v>
      </c>
      <c r="J13" s="24"/>
      <c r="K13" s="24"/>
    </row>
    <row r="14" spans="1:11" x14ac:dyDescent="0.2">
      <c r="A14" s="228" t="s">
        <v>289</v>
      </c>
      <c r="B14" s="229"/>
      <c r="C14" s="229"/>
      <c r="D14" s="229"/>
      <c r="E14" s="229"/>
      <c r="F14" s="229"/>
      <c r="G14" s="229"/>
      <c r="H14" s="230"/>
      <c r="I14" s="4">
        <v>7</v>
      </c>
      <c r="J14" s="24"/>
      <c r="K14" s="24"/>
    </row>
    <row r="15" spans="1:11" x14ac:dyDescent="0.2">
      <c r="A15" s="228" t="s">
        <v>290</v>
      </c>
      <c r="B15" s="229"/>
      <c r="C15" s="229"/>
      <c r="D15" s="229"/>
      <c r="E15" s="229"/>
      <c r="F15" s="229"/>
      <c r="G15" s="229"/>
      <c r="H15" s="230"/>
      <c r="I15" s="4">
        <v>8</v>
      </c>
      <c r="J15" s="24">
        <v>5377515</v>
      </c>
      <c r="K15" s="24">
        <v>5895908</v>
      </c>
    </row>
    <row r="16" spans="1:11" x14ac:dyDescent="0.2">
      <c r="A16" s="228" t="s">
        <v>291</v>
      </c>
      <c r="B16" s="229"/>
      <c r="C16" s="229"/>
      <c r="D16" s="229"/>
      <c r="E16" s="229"/>
      <c r="F16" s="229"/>
      <c r="G16" s="229"/>
      <c r="H16" s="230"/>
      <c r="I16" s="4">
        <v>9</v>
      </c>
      <c r="J16" s="24"/>
      <c r="K16" s="24"/>
    </row>
    <row r="17" spans="1:11" x14ac:dyDescent="0.2">
      <c r="A17" s="228" t="s">
        <v>292</v>
      </c>
      <c r="B17" s="229"/>
      <c r="C17" s="229"/>
      <c r="D17" s="229"/>
      <c r="E17" s="229"/>
      <c r="F17" s="229"/>
      <c r="G17" s="229"/>
      <c r="H17" s="230"/>
      <c r="I17" s="4">
        <v>10</v>
      </c>
      <c r="J17" s="160">
        <f>SUM(J18:J26)</f>
        <v>710518222</v>
      </c>
      <c r="K17" s="160">
        <f>SUM(K18:K26)</f>
        <v>682853273</v>
      </c>
    </row>
    <row r="18" spans="1:11" x14ac:dyDescent="0.2">
      <c r="A18" s="228" t="s">
        <v>293</v>
      </c>
      <c r="B18" s="229"/>
      <c r="C18" s="229"/>
      <c r="D18" s="229"/>
      <c r="E18" s="229"/>
      <c r="F18" s="229"/>
      <c r="G18" s="229"/>
      <c r="H18" s="230"/>
      <c r="I18" s="4">
        <v>11</v>
      </c>
      <c r="J18" s="24">
        <v>49482153</v>
      </c>
      <c r="K18" s="24">
        <v>49482153</v>
      </c>
    </row>
    <row r="19" spans="1:11" x14ac:dyDescent="0.2">
      <c r="A19" s="228" t="s">
        <v>294</v>
      </c>
      <c r="B19" s="229"/>
      <c r="C19" s="229"/>
      <c r="D19" s="229"/>
      <c r="E19" s="229"/>
      <c r="F19" s="229"/>
      <c r="G19" s="229"/>
      <c r="H19" s="230"/>
      <c r="I19" s="4">
        <v>12</v>
      </c>
      <c r="J19" s="24">
        <v>276722239</v>
      </c>
      <c r="K19" s="24">
        <v>266326761</v>
      </c>
    </row>
    <row r="20" spans="1:11" x14ac:dyDescent="0.2">
      <c r="A20" s="228" t="s">
        <v>295</v>
      </c>
      <c r="B20" s="229"/>
      <c r="C20" s="229"/>
      <c r="D20" s="229"/>
      <c r="E20" s="229"/>
      <c r="F20" s="229"/>
      <c r="G20" s="229"/>
      <c r="H20" s="230"/>
      <c r="I20" s="4">
        <v>13</v>
      </c>
      <c r="J20" s="24">
        <v>309397663</v>
      </c>
      <c r="K20" s="24">
        <v>274584558</v>
      </c>
    </row>
    <row r="21" spans="1:11" x14ac:dyDescent="0.2">
      <c r="A21" s="228" t="s">
        <v>296</v>
      </c>
      <c r="B21" s="229"/>
      <c r="C21" s="229"/>
      <c r="D21" s="229"/>
      <c r="E21" s="229"/>
      <c r="F21" s="229"/>
      <c r="G21" s="229"/>
      <c r="H21" s="230"/>
      <c r="I21" s="4">
        <v>14</v>
      </c>
      <c r="J21" s="24">
        <v>15626648</v>
      </c>
      <c r="K21" s="24">
        <v>27949437</v>
      </c>
    </row>
    <row r="22" spans="1:11" x14ac:dyDescent="0.2">
      <c r="A22" s="228" t="s">
        <v>297</v>
      </c>
      <c r="B22" s="229"/>
      <c r="C22" s="229"/>
      <c r="D22" s="229"/>
      <c r="E22" s="229"/>
      <c r="F22" s="229"/>
      <c r="G22" s="229"/>
      <c r="H22" s="230"/>
      <c r="I22" s="4">
        <v>15</v>
      </c>
      <c r="J22" s="24"/>
      <c r="K22" s="24"/>
    </row>
    <row r="23" spans="1:11" x14ac:dyDescent="0.2">
      <c r="A23" s="228" t="s">
        <v>298</v>
      </c>
      <c r="B23" s="229"/>
      <c r="C23" s="229"/>
      <c r="D23" s="229"/>
      <c r="E23" s="229"/>
      <c r="F23" s="229"/>
      <c r="G23" s="229"/>
      <c r="H23" s="230"/>
      <c r="I23" s="4">
        <v>16</v>
      </c>
      <c r="J23" s="24">
        <v>3352925</v>
      </c>
      <c r="K23" s="24">
        <v>3722571</v>
      </c>
    </row>
    <row r="24" spans="1:11" x14ac:dyDescent="0.2">
      <c r="A24" s="228" t="s">
        <v>299</v>
      </c>
      <c r="B24" s="229"/>
      <c r="C24" s="229"/>
      <c r="D24" s="229"/>
      <c r="E24" s="229"/>
      <c r="F24" s="229"/>
      <c r="G24" s="229"/>
      <c r="H24" s="230"/>
      <c r="I24" s="4">
        <v>17</v>
      </c>
      <c r="J24" s="24">
        <v>55434274</v>
      </c>
      <c r="K24" s="24">
        <v>58819750</v>
      </c>
    </row>
    <row r="25" spans="1:11" x14ac:dyDescent="0.2">
      <c r="A25" s="228" t="s">
        <v>300</v>
      </c>
      <c r="B25" s="229"/>
      <c r="C25" s="229"/>
      <c r="D25" s="229"/>
      <c r="E25" s="229"/>
      <c r="F25" s="229"/>
      <c r="G25" s="229"/>
      <c r="H25" s="230"/>
      <c r="I25" s="4">
        <v>18</v>
      </c>
      <c r="J25" s="24">
        <v>502320</v>
      </c>
      <c r="K25" s="24">
        <v>1968043</v>
      </c>
    </row>
    <row r="26" spans="1:11" x14ac:dyDescent="0.2">
      <c r="A26" s="228" t="s">
        <v>301</v>
      </c>
      <c r="B26" s="229"/>
      <c r="C26" s="229"/>
      <c r="D26" s="229"/>
      <c r="E26" s="229"/>
      <c r="F26" s="229"/>
      <c r="G26" s="229"/>
      <c r="H26" s="230"/>
      <c r="I26" s="4">
        <v>19</v>
      </c>
      <c r="J26" s="24"/>
      <c r="K26" s="24"/>
    </row>
    <row r="27" spans="1:11" x14ac:dyDescent="0.2">
      <c r="A27" s="228" t="s">
        <v>302</v>
      </c>
      <c r="B27" s="229"/>
      <c r="C27" s="229"/>
      <c r="D27" s="229"/>
      <c r="E27" s="229"/>
      <c r="F27" s="229"/>
      <c r="G27" s="229"/>
      <c r="H27" s="230"/>
      <c r="I27" s="4">
        <v>20</v>
      </c>
      <c r="J27" s="160">
        <f>SUM(J28:J35)</f>
        <v>7537</v>
      </c>
      <c r="K27" s="160">
        <f>SUM(K28:K35)</f>
        <v>7537</v>
      </c>
    </row>
    <row r="28" spans="1:11" x14ac:dyDescent="0.2">
      <c r="A28" s="228" t="s">
        <v>303</v>
      </c>
      <c r="B28" s="229"/>
      <c r="C28" s="229"/>
      <c r="D28" s="229"/>
      <c r="E28" s="229"/>
      <c r="F28" s="229"/>
      <c r="G28" s="229"/>
      <c r="H28" s="230"/>
      <c r="I28" s="4">
        <v>21</v>
      </c>
      <c r="J28" s="24"/>
      <c r="K28" s="24"/>
    </row>
    <row r="29" spans="1:11" x14ac:dyDescent="0.2">
      <c r="A29" s="228" t="s">
        <v>304</v>
      </c>
      <c r="B29" s="229"/>
      <c r="C29" s="229"/>
      <c r="D29" s="229"/>
      <c r="E29" s="229"/>
      <c r="F29" s="229"/>
      <c r="G29" s="229"/>
      <c r="H29" s="230"/>
      <c r="I29" s="4">
        <v>22</v>
      </c>
      <c r="J29" s="24"/>
      <c r="K29" s="24"/>
    </row>
    <row r="30" spans="1:11" x14ac:dyDescent="0.2">
      <c r="A30" s="228" t="s">
        <v>305</v>
      </c>
      <c r="B30" s="229"/>
      <c r="C30" s="229"/>
      <c r="D30" s="229"/>
      <c r="E30" s="229"/>
      <c r="F30" s="229"/>
      <c r="G30" s="229"/>
      <c r="H30" s="230"/>
      <c r="I30" s="4">
        <v>23</v>
      </c>
      <c r="J30" s="24">
        <v>7537</v>
      </c>
      <c r="K30" s="24">
        <v>7537</v>
      </c>
    </row>
    <row r="31" spans="1:11" x14ac:dyDescent="0.2">
      <c r="A31" s="228" t="s">
        <v>306</v>
      </c>
      <c r="B31" s="229"/>
      <c r="C31" s="229"/>
      <c r="D31" s="229"/>
      <c r="E31" s="229"/>
      <c r="F31" s="229"/>
      <c r="G31" s="229"/>
      <c r="H31" s="230"/>
      <c r="I31" s="4">
        <v>24</v>
      </c>
      <c r="J31" s="24"/>
      <c r="K31" s="24"/>
    </row>
    <row r="32" spans="1:11" x14ac:dyDescent="0.2">
      <c r="A32" s="228" t="s">
        <v>307</v>
      </c>
      <c r="B32" s="229"/>
      <c r="C32" s="229"/>
      <c r="D32" s="229"/>
      <c r="E32" s="229"/>
      <c r="F32" s="229"/>
      <c r="G32" s="229"/>
      <c r="H32" s="230"/>
      <c r="I32" s="4">
        <v>25</v>
      </c>
      <c r="J32" s="24"/>
      <c r="K32" s="24"/>
    </row>
    <row r="33" spans="1:11" x14ac:dyDescent="0.2">
      <c r="A33" s="228" t="s">
        <v>364</v>
      </c>
      <c r="B33" s="229"/>
      <c r="C33" s="229"/>
      <c r="D33" s="229"/>
      <c r="E33" s="229"/>
      <c r="F33" s="229"/>
      <c r="G33" s="229"/>
      <c r="H33" s="230"/>
      <c r="I33" s="4">
        <v>26</v>
      </c>
      <c r="J33" s="24"/>
      <c r="K33" s="24"/>
    </row>
    <row r="34" spans="1:11" x14ac:dyDescent="0.2">
      <c r="A34" s="228" t="s">
        <v>309</v>
      </c>
      <c r="B34" s="229"/>
      <c r="C34" s="229"/>
      <c r="D34" s="229"/>
      <c r="E34" s="229"/>
      <c r="F34" s="229"/>
      <c r="G34" s="229"/>
      <c r="H34" s="230"/>
      <c r="I34" s="4">
        <v>27</v>
      </c>
      <c r="J34" s="24"/>
      <c r="K34" s="24"/>
    </row>
    <row r="35" spans="1:11" x14ac:dyDescent="0.2">
      <c r="A35" s="228" t="s">
        <v>310</v>
      </c>
      <c r="B35" s="229"/>
      <c r="C35" s="229"/>
      <c r="D35" s="229"/>
      <c r="E35" s="229"/>
      <c r="F35" s="229"/>
      <c r="G35" s="229"/>
      <c r="H35" s="230"/>
      <c r="I35" s="4">
        <v>28</v>
      </c>
      <c r="J35" s="24"/>
      <c r="K35" s="24"/>
    </row>
    <row r="36" spans="1:11" x14ac:dyDescent="0.2">
      <c r="A36" s="228" t="s">
        <v>311</v>
      </c>
      <c r="B36" s="229"/>
      <c r="C36" s="229"/>
      <c r="D36" s="229"/>
      <c r="E36" s="229"/>
      <c r="F36" s="229"/>
      <c r="G36" s="229"/>
      <c r="H36" s="230"/>
      <c r="I36" s="4">
        <v>29</v>
      </c>
      <c r="J36" s="160">
        <f>SUM(J37:J39)</f>
        <v>250168</v>
      </c>
      <c r="K36" s="160">
        <f>SUM(K37:K39)</f>
        <v>105695</v>
      </c>
    </row>
    <row r="37" spans="1:11" x14ac:dyDescent="0.2">
      <c r="A37" s="228" t="s">
        <v>312</v>
      </c>
      <c r="B37" s="229"/>
      <c r="C37" s="229"/>
      <c r="D37" s="229"/>
      <c r="E37" s="229"/>
      <c r="F37" s="229"/>
      <c r="G37" s="229"/>
      <c r="H37" s="230"/>
      <c r="I37" s="4">
        <v>30</v>
      </c>
      <c r="J37" s="24"/>
      <c r="K37" s="24"/>
    </row>
    <row r="38" spans="1:11" x14ac:dyDescent="0.2">
      <c r="A38" s="228" t="s">
        <v>313</v>
      </c>
      <c r="B38" s="229"/>
      <c r="C38" s="229"/>
      <c r="D38" s="229"/>
      <c r="E38" s="229"/>
      <c r="F38" s="229"/>
      <c r="G38" s="229"/>
      <c r="H38" s="230"/>
      <c r="I38" s="4">
        <v>31</v>
      </c>
      <c r="J38" s="24"/>
      <c r="K38" s="24"/>
    </row>
    <row r="39" spans="1:11" x14ac:dyDescent="0.2">
      <c r="A39" s="228" t="s">
        <v>314</v>
      </c>
      <c r="B39" s="229"/>
      <c r="C39" s="229"/>
      <c r="D39" s="229"/>
      <c r="E39" s="229"/>
      <c r="F39" s="229"/>
      <c r="G39" s="229"/>
      <c r="H39" s="230"/>
      <c r="I39" s="4">
        <v>32</v>
      </c>
      <c r="J39" s="24">
        <v>250168</v>
      </c>
      <c r="K39" s="24">
        <v>105695</v>
      </c>
    </row>
    <row r="40" spans="1:11" x14ac:dyDescent="0.2">
      <c r="A40" s="228" t="s">
        <v>315</v>
      </c>
      <c r="B40" s="229"/>
      <c r="C40" s="229"/>
      <c r="D40" s="229"/>
      <c r="E40" s="229"/>
      <c r="F40" s="229"/>
      <c r="G40" s="229"/>
      <c r="H40" s="230"/>
      <c r="I40" s="4">
        <v>33</v>
      </c>
      <c r="J40" s="24">
        <v>315094</v>
      </c>
      <c r="K40" s="24">
        <v>315094</v>
      </c>
    </row>
    <row r="41" spans="1:11" x14ac:dyDescent="0.2">
      <c r="A41" s="234" t="s">
        <v>316</v>
      </c>
      <c r="B41" s="235"/>
      <c r="C41" s="235"/>
      <c r="D41" s="235"/>
      <c r="E41" s="235"/>
      <c r="F41" s="235"/>
      <c r="G41" s="235"/>
      <c r="H41" s="236"/>
      <c r="I41" s="4">
        <v>34</v>
      </c>
      <c r="J41" s="160">
        <f>J42+J50+J57+J65</f>
        <v>877887496</v>
      </c>
      <c r="K41" s="160">
        <f>K42+K50+K57+K65</f>
        <v>974298022</v>
      </c>
    </row>
    <row r="42" spans="1:11" x14ac:dyDescent="0.2">
      <c r="A42" s="228" t="s">
        <v>317</v>
      </c>
      <c r="B42" s="229"/>
      <c r="C42" s="229"/>
      <c r="D42" s="229"/>
      <c r="E42" s="229"/>
      <c r="F42" s="229"/>
      <c r="G42" s="229"/>
      <c r="H42" s="230"/>
      <c r="I42" s="4">
        <v>35</v>
      </c>
      <c r="J42" s="160">
        <f>SUM(J43:J49)</f>
        <v>448552343</v>
      </c>
      <c r="K42" s="160">
        <f>SUM(K43:K49)</f>
        <v>412898740</v>
      </c>
    </row>
    <row r="43" spans="1:11" x14ac:dyDescent="0.2">
      <c r="A43" s="228" t="s">
        <v>318</v>
      </c>
      <c r="B43" s="229"/>
      <c r="C43" s="229"/>
      <c r="D43" s="229"/>
      <c r="E43" s="229"/>
      <c r="F43" s="229"/>
      <c r="G43" s="229"/>
      <c r="H43" s="230"/>
      <c r="I43" s="4">
        <v>36</v>
      </c>
      <c r="J43" s="24">
        <v>208306972</v>
      </c>
      <c r="K43" s="24">
        <v>189519187</v>
      </c>
    </row>
    <row r="44" spans="1:11" x14ac:dyDescent="0.2">
      <c r="A44" s="228" t="s">
        <v>319</v>
      </c>
      <c r="B44" s="229"/>
      <c r="C44" s="229"/>
      <c r="D44" s="229"/>
      <c r="E44" s="229"/>
      <c r="F44" s="229"/>
      <c r="G44" s="229"/>
      <c r="H44" s="230"/>
      <c r="I44" s="4">
        <v>37</v>
      </c>
      <c r="J44" s="24">
        <v>42595847</v>
      </c>
      <c r="K44" s="24">
        <v>39958018</v>
      </c>
    </row>
    <row r="45" spans="1:11" x14ac:dyDescent="0.2">
      <c r="A45" s="228" t="s">
        <v>320</v>
      </c>
      <c r="B45" s="229"/>
      <c r="C45" s="229"/>
      <c r="D45" s="229"/>
      <c r="E45" s="229"/>
      <c r="F45" s="229"/>
      <c r="G45" s="229"/>
      <c r="H45" s="230"/>
      <c r="I45" s="4">
        <v>38</v>
      </c>
      <c r="J45" s="24">
        <v>194190474</v>
      </c>
      <c r="K45" s="24">
        <v>178942958</v>
      </c>
    </row>
    <row r="46" spans="1:11" x14ac:dyDescent="0.2">
      <c r="A46" s="228" t="s">
        <v>321</v>
      </c>
      <c r="B46" s="229"/>
      <c r="C46" s="229"/>
      <c r="D46" s="229"/>
      <c r="E46" s="229"/>
      <c r="F46" s="229"/>
      <c r="G46" s="229"/>
      <c r="H46" s="230"/>
      <c r="I46" s="4">
        <v>39</v>
      </c>
      <c r="J46" s="24">
        <v>1237523</v>
      </c>
      <c r="K46" s="24">
        <v>1049534</v>
      </c>
    </row>
    <row r="47" spans="1:11" x14ac:dyDescent="0.2">
      <c r="A47" s="228" t="s">
        <v>322</v>
      </c>
      <c r="B47" s="229"/>
      <c r="C47" s="229"/>
      <c r="D47" s="229"/>
      <c r="E47" s="229"/>
      <c r="F47" s="229"/>
      <c r="G47" s="229"/>
      <c r="H47" s="230"/>
      <c r="I47" s="4">
        <v>40</v>
      </c>
      <c r="J47" s="24">
        <v>2221527</v>
      </c>
      <c r="K47" s="24">
        <v>3429043</v>
      </c>
    </row>
    <row r="48" spans="1:11" x14ac:dyDescent="0.2">
      <c r="A48" s="228" t="s">
        <v>323</v>
      </c>
      <c r="B48" s="229"/>
      <c r="C48" s="229"/>
      <c r="D48" s="229"/>
      <c r="E48" s="229"/>
      <c r="F48" s="229"/>
      <c r="G48" s="229"/>
      <c r="H48" s="230"/>
      <c r="I48" s="4">
        <v>41</v>
      </c>
      <c r="J48" s="24"/>
      <c r="K48" s="24"/>
    </row>
    <row r="49" spans="1:11" x14ac:dyDescent="0.2">
      <c r="A49" s="228" t="s">
        <v>324</v>
      </c>
      <c r="B49" s="229"/>
      <c r="C49" s="229"/>
      <c r="D49" s="229"/>
      <c r="E49" s="229"/>
      <c r="F49" s="229"/>
      <c r="G49" s="229"/>
      <c r="H49" s="230"/>
      <c r="I49" s="4">
        <v>42</v>
      </c>
      <c r="J49" s="24"/>
      <c r="K49" s="24"/>
    </row>
    <row r="50" spans="1:11" x14ac:dyDescent="0.2">
      <c r="A50" s="228" t="s">
        <v>325</v>
      </c>
      <c r="B50" s="229"/>
      <c r="C50" s="229"/>
      <c r="D50" s="229"/>
      <c r="E50" s="229"/>
      <c r="F50" s="229"/>
      <c r="G50" s="229"/>
      <c r="H50" s="230"/>
      <c r="I50" s="4">
        <v>43</v>
      </c>
      <c r="J50" s="160">
        <f>SUM(J51:J56)</f>
        <v>382994741</v>
      </c>
      <c r="K50" s="160">
        <f>SUM(K51:K56)</f>
        <v>387934996</v>
      </c>
    </row>
    <row r="51" spans="1:11" x14ac:dyDescent="0.2">
      <c r="A51" s="228" t="s">
        <v>326</v>
      </c>
      <c r="B51" s="229"/>
      <c r="C51" s="229"/>
      <c r="D51" s="229"/>
      <c r="E51" s="229"/>
      <c r="F51" s="229"/>
      <c r="G51" s="229"/>
      <c r="H51" s="230"/>
      <c r="I51" s="4">
        <v>44</v>
      </c>
      <c r="J51" s="24"/>
      <c r="K51" s="24"/>
    </row>
    <row r="52" spans="1:11" x14ac:dyDescent="0.2">
      <c r="A52" s="228" t="s">
        <v>327</v>
      </c>
      <c r="B52" s="229"/>
      <c r="C52" s="229"/>
      <c r="D52" s="229"/>
      <c r="E52" s="229"/>
      <c r="F52" s="229"/>
      <c r="G52" s="229"/>
      <c r="H52" s="230"/>
      <c r="I52" s="4">
        <v>45</v>
      </c>
      <c r="J52" s="24">
        <v>185068208</v>
      </c>
      <c r="K52" s="24">
        <v>126310653</v>
      </c>
    </row>
    <row r="53" spans="1:11" x14ac:dyDescent="0.2">
      <c r="A53" s="228" t="s">
        <v>328</v>
      </c>
      <c r="B53" s="229"/>
      <c r="C53" s="229"/>
      <c r="D53" s="229"/>
      <c r="E53" s="229"/>
      <c r="F53" s="229"/>
      <c r="G53" s="229"/>
      <c r="H53" s="230"/>
      <c r="I53" s="4">
        <v>46</v>
      </c>
      <c r="J53" s="24"/>
      <c r="K53" s="24"/>
    </row>
    <row r="54" spans="1:11" x14ac:dyDescent="0.2">
      <c r="A54" s="228" t="s">
        <v>329</v>
      </c>
      <c r="B54" s="229"/>
      <c r="C54" s="229"/>
      <c r="D54" s="229"/>
      <c r="E54" s="229"/>
      <c r="F54" s="229"/>
      <c r="G54" s="229"/>
      <c r="H54" s="230"/>
      <c r="I54" s="4">
        <v>47</v>
      </c>
      <c r="J54" s="24">
        <v>35289</v>
      </c>
      <c r="K54" s="24">
        <v>20613</v>
      </c>
    </row>
    <row r="55" spans="1:11" x14ac:dyDescent="0.2">
      <c r="A55" s="228" t="s">
        <v>330</v>
      </c>
      <c r="B55" s="229"/>
      <c r="C55" s="229"/>
      <c r="D55" s="229"/>
      <c r="E55" s="229"/>
      <c r="F55" s="229"/>
      <c r="G55" s="229"/>
      <c r="H55" s="230"/>
      <c r="I55" s="4">
        <v>48</v>
      </c>
      <c r="J55" s="24">
        <v>71782384</v>
      </c>
      <c r="K55" s="24">
        <v>52525189</v>
      </c>
    </row>
    <row r="56" spans="1:11" x14ac:dyDescent="0.2">
      <c r="A56" s="228" t="s">
        <v>331</v>
      </c>
      <c r="B56" s="229"/>
      <c r="C56" s="229"/>
      <c r="D56" s="229"/>
      <c r="E56" s="229"/>
      <c r="F56" s="229"/>
      <c r="G56" s="229"/>
      <c r="H56" s="230"/>
      <c r="I56" s="4">
        <v>49</v>
      </c>
      <c r="J56" s="24">
        <v>126108860</v>
      </c>
      <c r="K56" s="24">
        <v>209078541</v>
      </c>
    </row>
    <row r="57" spans="1:11" x14ac:dyDescent="0.2">
      <c r="A57" s="228" t="s">
        <v>332</v>
      </c>
      <c r="B57" s="229"/>
      <c r="C57" s="229"/>
      <c r="D57" s="229"/>
      <c r="E57" s="229"/>
      <c r="F57" s="229"/>
      <c r="G57" s="229"/>
      <c r="H57" s="230"/>
      <c r="I57" s="4">
        <v>50</v>
      </c>
      <c r="J57" s="160">
        <f>SUM(J58:J64)</f>
        <v>24511788</v>
      </c>
      <c r="K57" s="160">
        <f>SUM(K58:K64)</f>
        <v>62414745</v>
      </c>
    </row>
    <row r="58" spans="1:11" x14ac:dyDescent="0.2">
      <c r="A58" s="228" t="s">
        <v>303</v>
      </c>
      <c r="B58" s="229"/>
      <c r="C58" s="229"/>
      <c r="D58" s="229"/>
      <c r="E58" s="229"/>
      <c r="F58" s="229"/>
      <c r="G58" s="229"/>
      <c r="H58" s="230"/>
      <c r="I58" s="4">
        <v>51</v>
      </c>
      <c r="J58" s="24"/>
      <c r="K58" s="24"/>
    </row>
    <row r="59" spans="1:11" x14ac:dyDescent="0.2">
      <c r="A59" s="228" t="s">
        <v>304</v>
      </c>
      <c r="B59" s="229"/>
      <c r="C59" s="229"/>
      <c r="D59" s="229"/>
      <c r="E59" s="229"/>
      <c r="F59" s="229"/>
      <c r="G59" s="229"/>
      <c r="H59" s="230"/>
      <c r="I59" s="4">
        <v>52</v>
      </c>
      <c r="J59" s="24"/>
      <c r="K59" s="24"/>
    </row>
    <row r="60" spans="1:11" x14ac:dyDescent="0.2">
      <c r="A60" s="228" t="s">
        <v>333</v>
      </c>
      <c r="B60" s="229"/>
      <c r="C60" s="229"/>
      <c r="D60" s="229"/>
      <c r="E60" s="229"/>
      <c r="F60" s="229"/>
      <c r="G60" s="229"/>
      <c r="H60" s="230"/>
      <c r="I60" s="4">
        <v>53</v>
      </c>
      <c r="J60" s="24">
        <v>12838576</v>
      </c>
      <c r="K60" s="24">
        <v>19143895</v>
      </c>
    </row>
    <row r="61" spans="1:11" ht="13.15" customHeight="1" x14ac:dyDescent="0.2">
      <c r="A61" s="228" t="s">
        <v>306</v>
      </c>
      <c r="B61" s="229"/>
      <c r="C61" s="229"/>
      <c r="D61" s="229"/>
      <c r="E61" s="229"/>
      <c r="F61" s="229"/>
      <c r="G61" s="229"/>
      <c r="H61" s="230"/>
      <c r="I61" s="4">
        <v>54</v>
      </c>
      <c r="J61" s="24"/>
      <c r="K61" s="24"/>
    </row>
    <row r="62" spans="1:11" ht="13.15" customHeight="1" x14ac:dyDescent="0.2">
      <c r="A62" s="228" t="s">
        <v>307</v>
      </c>
      <c r="B62" s="229"/>
      <c r="C62" s="229"/>
      <c r="D62" s="229"/>
      <c r="E62" s="229"/>
      <c r="F62" s="229"/>
      <c r="G62" s="229"/>
      <c r="H62" s="230"/>
      <c r="I62" s="4">
        <v>55</v>
      </c>
      <c r="J62" s="24">
        <v>5068235</v>
      </c>
      <c r="K62" s="24">
        <v>36548996</v>
      </c>
    </row>
    <row r="63" spans="1:11" ht="13.15" customHeight="1" x14ac:dyDescent="0.2">
      <c r="A63" s="228" t="s">
        <v>308</v>
      </c>
      <c r="B63" s="229"/>
      <c r="C63" s="229"/>
      <c r="D63" s="229"/>
      <c r="E63" s="229"/>
      <c r="F63" s="229"/>
      <c r="G63" s="229"/>
      <c r="H63" s="230"/>
      <c r="I63" s="4">
        <v>56</v>
      </c>
      <c r="J63" s="24">
        <v>6604977</v>
      </c>
      <c r="K63" s="24">
        <v>6721854</v>
      </c>
    </row>
    <row r="64" spans="1:11" x14ac:dyDescent="0.2">
      <c r="A64" s="228" t="s">
        <v>334</v>
      </c>
      <c r="B64" s="229"/>
      <c r="C64" s="229"/>
      <c r="D64" s="229"/>
      <c r="E64" s="229"/>
      <c r="F64" s="229"/>
      <c r="G64" s="229"/>
      <c r="H64" s="230"/>
      <c r="I64" s="4">
        <v>57</v>
      </c>
      <c r="J64" s="24"/>
      <c r="K64" s="24"/>
    </row>
    <row r="65" spans="1:11" x14ac:dyDescent="0.2">
      <c r="A65" s="228" t="s">
        <v>335</v>
      </c>
      <c r="B65" s="229"/>
      <c r="C65" s="229"/>
      <c r="D65" s="229"/>
      <c r="E65" s="229"/>
      <c r="F65" s="229"/>
      <c r="G65" s="229"/>
      <c r="H65" s="230"/>
      <c r="I65" s="4">
        <v>58</v>
      </c>
      <c r="J65" s="88">
        <v>21828624</v>
      </c>
      <c r="K65" s="88">
        <v>111049541</v>
      </c>
    </row>
    <row r="66" spans="1:11" x14ac:dyDescent="0.2">
      <c r="A66" s="234" t="s">
        <v>336</v>
      </c>
      <c r="B66" s="235"/>
      <c r="C66" s="235"/>
      <c r="D66" s="235"/>
      <c r="E66" s="235"/>
      <c r="F66" s="235"/>
      <c r="G66" s="235"/>
      <c r="H66" s="236"/>
      <c r="I66" s="4">
        <v>59</v>
      </c>
      <c r="J66" s="88">
        <v>12550972</v>
      </c>
      <c r="K66" s="88">
        <v>2588574</v>
      </c>
    </row>
    <row r="67" spans="1:11" x14ac:dyDescent="0.2">
      <c r="A67" s="234" t="s">
        <v>337</v>
      </c>
      <c r="B67" s="235"/>
      <c r="C67" s="235"/>
      <c r="D67" s="235"/>
      <c r="E67" s="235"/>
      <c r="F67" s="235"/>
      <c r="G67" s="235"/>
      <c r="H67" s="236"/>
      <c r="I67" s="4">
        <v>60</v>
      </c>
      <c r="J67" s="160">
        <f>J8+J9+J41+J66</f>
        <v>1609741585</v>
      </c>
      <c r="K67" s="87">
        <f>K8+K9+K41+K66</f>
        <v>1668668007</v>
      </c>
    </row>
    <row r="68" spans="1:11" x14ac:dyDescent="0.2">
      <c r="A68" s="253" t="s">
        <v>338</v>
      </c>
      <c r="B68" s="254"/>
      <c r="C68" s="254"/>
      <c r="D68" s="254"/>
      <c r="E68" s="254"/>
      <c r="F68" s="254"/>
      <c r="G68" s="254"/>
      <c r="H68" s="255"/>
      <c r="I68" s="7">
        <v>61</v>
      </c>
      <c r="J68" s="25">
        <v>513934610</v>
      </c>
      <c r="K68" s="25">
        <v>719660135</v>
      </c>
    </row>
    <row r="69" spans="1:11" x14ac:dyDescent="0.2">
      <c r="A69" s="242" t="s">
        <v>339</v>
      </c>
      <c r="B69" s="256"/>
      <c r="C69" s="256"/>
      <c r="D69" s="256"/>
      <c r="E69" s="256"/>
      <c r="F69" s="256"/>
      <c r="G69" s="256"/>
      <c r="H69" s="256"/>
      <c r="I69" s="256"/>
      <c r="J69" s="256"/>
      <c r="K69" s="257"/>
    </row>
    <row r="70" spans="1:11" x14ac:dyDescent="0.2">
      <c r="A70" s="246" t="s">
        <v>340</v>
      </c>
      <c r="B70" s="247"/>
      <c r="C70" s="247"/>
      <c r="D70" s="247"/>
      <c r="E70" s="247"/>
      <c r="F70" s="247"/>
      <c r="G70" s="247"/>
      <c r="H70" s="258"/>
      <c r="I70" s="6">
        <v>62</v>
      </c>
      <c r="J70" s="161">
        <f>J71+J72+J73+J79+J80+J83+J86</f>
        <v>438063174</v>
      </c>
      <c r="K70" s="161">
        <f>K71+K72+K73+K79+K80+K83+K86</f>
        <v>210383301</v>
      </c>
    </row>
    <row r="71" spans="1:11" x14ac:dyDescent="0.2">
      <c r="A71" s="228" t="s">
        <v>341</v>
      </c>
      <c r="B71" s="229"/>
      <c r="C71" s="229"/>
      <c r="D71" s="229"/>
      <c r="E71" s="229"/>
      <c r="F71" s="229"/>
      <c r="G71" s="229"/>
      <c r="H71" s="230"/>
      <c r="I71" s="4">
        <v>63</v>
      </c>
      <c r="J71" s="24">
        <v>754195990</v>
      </c>
      <c r="K71" s="24">
        <v>133093410</v>
      </c>
    </row>
    <row r="72" spans="1:11" x14ac:dyDescent="0.2">
      <c r="A72" s="228" t="s">
        <v>342</v>
      </c>
      <c r="B72" s="229"/>
      <c r="C72" s="229"/>
      <c r="D72" s="229"/>
      <c r="E72" s="229"/>
      <c r="F72" s="229"/>
      <c r="G72" s="229"/>
      <c r="H72" s="230"/>
      <c r="I72" s="4">
        <v>64</v>
      </c>
      <c r="J72" s="24"/>
      <c r="K72" s="24">
        <v>301687004</v>
      </c>
    </row>
    <row r="73" spans="1:11" x14ac:dyDescent="0.2">
      <c r="A73" s="228" t="s">
        <v>343</v>
      </c>
      <c r="B73" s="229"/>
      <c r="C73" s="229"/>
      <c r="D73" s="229"/>
      <c r="E73" s="229"/>
      <c r="F73" s="229"/>
      <c r="G73" s="229"/>
      <c r="H73" s="230"/>
      <c r="I73" s="4">
        <v>65</v>
      </c>
      <c r="J73" s="160">
        <f>J74+J75-J76+J77+J78</f>
        <v>7967248</v>
      </c>
      <c r="K73" s="160">
        <f>K74+K75-K76+K77+K78</f>
        <v>0</v>
      </c>
    </row>
    <row r="74" spans="1:11" x14ac:dyDescent="0.2">
      <c r="A74" s="228" t="s">
        <v>344</v>
      </c>
      <c r="B74" s="229"/>
      <c r="C74" s="229"/>
      <c r="D74" s="229"/>
      <c r="E74" s="229"/>
      <c r="F74" s="229"/>
      <c r="G74" s="229"/>
      <c r="H74" s="230"/>
      <c r="I74" s="4">
        <v>66</v>
      </c>
      <c r="J74" s="24"/>
      <c r="K74" s="24"/>
    </row>
    <row r="75" spans="1:11" x14ac:dyDescent="0.2">
      <c r="A75" s="228" t="s">
        <v>345</v>
      </c>
      <c r="B75" s="229"/>
      <c r="C75" s="229"/>
      <c r="D75" s="229"/>
      <c r="E75" s="229"/>
      <c r="F75" s="229"/>
      <c r="G75" s="229"/>
      <c r="H75" s="230"/>
      <c r="I75" s="4">
        <v>67</v>
      </c>
      <c r="J75" s="24"/>
      <c r="K75" s="24"/>
    </row>
    <row r="76" spans="1:11" x14ac:dyDescent="0.2">
      <c r="A76" s="228" t="s">
        <v>346</v>
      </c>
      <c r="B76" s="229"/>
      <c r="C76" s="229"/>
      <c r="D76" s="229"/>
      <c r="E76" s="229"/>
      <c r="F76" s="229"/>
      <c r="G76" s="229"/>
      <c r="H76" s="230"/>
      <c r="I76" s="4">
        <v>68</v>
      </c>
      <c r="J76" s="24"/>
      <c r="K76" s="24"/>
    </row>
    <row r="77" spans="1:11" x14ac:dyDescent="0.2">
      <c r="A77" s="228" t="s">
        <v>347</v>
      </c>
      <c r="B77" s="229"/>
      <c r="C77" s="229"/>
      <c r="D77" s="229"/>
      <c r="E77" s="229"/>
      <c r="F77" s="229"/>
      <c r="G77" s="229"/>
      <c r="H77" s="230"/>
      <c r="I77" s="4">
        <v>69</v>
      </c>
      <c r="J77" s="24"/>
      <c r="K77" s="24"/>
    </row>
    <row r="78" spans="1:11" x14ac:dyDescent="0.2">
      <c r="A78" s="228" t="s">
        <v>348</v>
      </c>
      <c r="B78" s="229"/>
      <c r="C78" s="229"/>
      <c r="D78" s="229"/>
      <c r="E78" s="229"/>
      <c r="F78" s="229"/>
      <c r="G78" s="229"/>
      <c r="H78" s="230"/>
      <c r="I78" s="4">
        <v>70</v>
      </c>
      <c r="J78" s="24">
        <v>7967248</v>
      </c>
      <c r="K78" s="24"/>
    </row>
    <row r="79" spans="1:11" x14ac:dyDescent="0.2">
      <c r="A79" s="228" t="s">
        <v>349</v>
      </c>
      <c r="B79" s="229"/>
      <c r="C79" s="229"/>
      <c r="D79" s="229"/>
      <c r="E79" s="229"/>
      <c r="F79" s="229"/>
      <c r="G79" s="229"/>
      <c r="H79" s="230"/>
      <c r="I79" s="4">
        <v>71</v>
      </c>
      <c r="J79" s="24"/>
      <c r="K79" s="24"/>
    </row>
    <row r="80" spans="1:11" x14ac:dyDescent="0.2">
      <c r="A80" s="228" t="s">
        <v>350</v>
      </c>
      <c r="B80" s="229"/>
      <c r="C80" s="229"/>
      <c r="D80" s="229"/>
      <c r="E80" s="229"/>
      <c r="F80" s="229"/>
      <c r="G80" s="229"/>
      <c r="H80" s="230"/>
      <c r="I80" s="4">
        <v>72</v>
      </c>
      <c r="J80" s="160">
        <f>J81-J82</f>
        <v>2006043</v>
      </c>
      <c r="K80" s="160">
        <f>K81-K82</f>
        <v>-755738</v>
      </c>
    </row>
    <row r="81" spans="1:11" x14ac:dyDescent="0.2">
      <c r="A81" s="250" t="s">
        <v>351</v>
      </c>
      <c r="B81" s="251"/>
      <c r="C81" s="251"/>
      <c r="D81" s="251"/>
      <c r="E81" s="251"/>
      <c r="F81" s="251"/>
      <c r="G81" s="251"/>
      <c r="H81" s="252"/>
      <c r="I81" s="4">
        <v>73</v>
      </c>
      <c r="J81" s="24">
        <v>3858116</v>
      </c>
      <c r="K81" s="24">
        <v>952011</v>
      </c>
    </row>
    <row r="82" spans="1:11" x14ac:dyDescent="0.2">
      <c r="A82" s="250" t="s">
        <v>352</v>
      </c>
      <c r="B82" s="251"/>
      <c r="C82" s="251"/>
      <c r="D82" s="251"/>
      <c r="E82" s="251"/>
      <c r="F82" s="251"/>
      <c r="G82" s="251"/>
      <c r="H82" s="252"/>
      <c r="I82" s="4">
        <v>74</v>
      </c>
      <c r="J82" s="24">
        <v>1852073</v>
      </c>
      <c r="K82" s="24">
        <v>1707749</v>
      </c>
    </row>
    <row r="83" spans="1:11" x14ac:dyDescent="0.2">
      <c r="A83" s="228" t="s">
        <v>353</v>
      </c>
      <c r="B83" s="229"/>
      <c r="C83" s="229"/>
      <c r="D83" s="229"/>
      <c r="E83" s="229"/>
      <c r="F83" s="229"/>
      <c r="G83" s="229"/>
      <c r="H83" s="230"/>
      <c r="I83" s="4">
        <v>75</v>
      </c>
      <c r="J83" s="160">
        <f>J84-J85</f>
        <v>-330259239</v>
      </c>
      <c r="K83" s="160">
        <f>K84-K85</f>
        <v>-227458659</v>
      </c>
    </row>
    <row r="84" spans="1:11" x14ac:dyDescent="0.2">
      <c r="A84" s="250" t="s">
        <v>354</v>
      </c>
      <c r="B84" s="251"/>
      <c r="C84" s="251"/>
      <c r="D84" s="251"/>
      <c r="E84" s="251"/>
      <c r="F84" s="251"/>
      <c r="G84" s="251"/>
      <c r="H84" s="252"/>
      <c r="I84" s="4">
        <v>76</v>
      </c>
      <c r="J84" s="24"/>
      <c r="K84" s="24"/>
    </row>
    <row r="85" spans="1:11" x14ac:dyDescent="0.2">
      <c r="A85" s="250" t="s">
        <v>355</v>
      </c>
      <c r="B85" s="251"/>
      <c r="C85" s="251"/>
      <c r="D85" s="251"/>
      <c r="E85" s="251"/>
      <c r="F85" s="251"/>
      <c r="G85" s="251"/>
      <c r="H85" s="252"/>
      <c r="I85" s="4">
        <v>77</v>
      </c>
      <c r="J85" s="24">
        <v>330259239</v>
      </c>
      <c r="K85" s="24">
        <v>227458659</v>
      </c>
    </row>
    <row r="86" spans="1:11" x14ac:dyDescent="0.2">
      <c r="A86" s="228" t="s">
        <v>356</v>
      </c>
      <c r="B86" s="229"/>
      <c r="C86" s="229"/>
      <c r="D86" s="229"/>
      <c r="E86" s="229"/>
      <c r="F86" s="229"/>
      <c r="G86" s="229"/>
      <c r="H86" s="230"/>
      <c r="I86" s="4">
        <v>78</v>
      </c>
      <c r="J86" s="24">
        <v>4153132</v>
      </c>
      <c r="K86" s="24">
        <v>3817284</v>
      </c>
    </row>
    <row r="87" spans="1:11" x14ac:dyDescent="0.2">
      <c r="A87" s="234" t="s">
        <v>357</v>
      </c>
      <c r="B87" s="235"/>
      <c r="C87" s="235"/>
      <c r="D87" s="235"/>
      <c r="E87" s="235"/>
      <c r="F87" s="235"/>
      <c r="G87" s="235"/>
      <c r="H87" s="236"/>
      <c r="I87" s="4">
        <v>79</v>
      </c>
      <c r="J87" s="160">
        <f>SUM(J88:J90)</f>
        <v>14231661</v>
      </c>
      <c r="K87" s="160">
        <f>SUM(K88:K90)</f>
        <v>13708661</v>
      </c>
    </row>
    <row r="88" spans="1:11" x14ac:dyDescent="0.2">
      <c r="A88" s="228" t="s">
        <v>358</v>
      </c>
      <c r="B88" s="229"/>
      <c r="C88" s="229"/>
      <c r="D88" s="229"/>
      <c r="E88" s="229"/>
      <c r="F88" s="229"/>
      <c r="G88" s="229"/>
      <c r="H88" s="230"/>
      <c r="I88" s="4">
        <v>80</v>
      </c>
      <c r="J88" s="24">
        <v>12659799</v>
      </c>
      <c r="K88" s="24">
        <v>12651799</v>
      </c>
    </row>
    <row r="89" spans="1:11" x14ac:dyDescent="0.2">
      <c r="A89" s="228" t="s">
        <v>359</v>
      </c>
      <c r="B89" s="229"/>
      <c r="C89" s="229"/>
      <c r="D89" s="229"/>
      <c r="E89" s="229"/>
      <c r="F89" s="229"/>
      <c r="G89" s="229"/>
      <c r="H89" s="230"/>
      <c r="I89" s="4">
        <v>81</v>
      </c>
      <c r="J89" s="24"/>
      <c r="K89" s="24"/>
    </row>
    <row r="90" spans="1:11" x14ac:dyDescent="0.2">
      <c r="A90" s="228" t="s">
        <v>360</v>
      </c>
      <c r="B90" s="229"/>
      <c r="C90" s="229"/>
      <c r="D90" s="229"/>
      <c r="E90" s="229"/>
      <c r="F90" s="229"/>
      <c r="G90" s="229"/>
      <c r="H90" s="230"/>
      <c r="I90" s="4">
        <v>82</v>
      </c>
      <c r="J90" s="24">
        <v>1571862</v>
      </c>
      <c r="K90" s="24">
        <v>1056862</v>
      </c>
    </row>
    <row r="91" spans="1:11" x14ac:dyDescent="0.2">
      <c r="A91" s="234" t="s">
        <v>361</v>
      </c>
      <c r="B91" s="235"/>
      <c r="C91" s="235"/>
      <c r="D91" s="235"/>
      <c r="E91" s="235"/>
      <c r="F91" s="235"/>
      <c r="G91" s="235"/>
      <c r="H91" s="236"/>
      <c r="I91" s="4">
        <v>83</v>
      </c>
      <c r="J91" s="160">
        <f>SUM(J92:J100)</f>
        <v>63460181</v>
      </c>
      <c r="K91" s="160">
        <f>SUM(K92:K100)</f>
        <v>63295468</v>
      </c>
    </row>
    <row r="92" spans="1:11" x14ac:dyDescent="0.2">
      <c r="A92" s="228" t="s">
        <v>362</v>
      </c>
      <c r="B92" s="229"/>
      <c r="C92" s="229"/>
      <c r="D92" s="229"/>
      <c r="E92" s="229"/>
      <c r="F92" s="229"/>
      <c r="G92" s="229"/>
      <c r="H92" s="230"/>
      <c r="I92" s="4">
        <v>84</v>
      </c>
      <c r="J92" s="24"/>
      <c r="K92" s="24"/>
    </row>
    <row r="93" spans="1:11" x14ac:dyDescent="0.2">
      <c r="A93" s="228" t="s">
        <v>363</v>
      </c>
      <c r="B93" s="229"/>
      <c r="C93" s="229"/>
      <c r="D93" s="229"/>
      <c r="E93" s="229"/>
      <c r="F93" s="229"/>
      <c r="G93" s="229"/>
      <c r="H93" s="230"/>
      <c r="I93" s="4">
        <v>85</v>
      </c>
      <c r="J93" s="24"/>
      <c r="K93" s="24"/>
    </row>
    <row r="94" spans="1:11" x14ac:dyDescent="0.2">
      <c r="A94" s="228" t="s">
        <v>365</v>
      </c>
      <c r="B94" s="229"/>
      <c r="C94" s="229"/>
      <c r="D94" s="229"/>
      <c r="E94" s="229"/>
      <c r="F94" s="229"/>
      <c r="G94" s="229"/>
      <c r="H94" s="230"/>
      <c r="I94" s="4">
        <v>86</v>
      </c>
      <c r="J94" s="24">
        <v>63460181</v>
      </c>
      <c r="K94" s="24">
        <v>63295468</v>
      </c>
    </row>
    <row r="95" spans="1:11" x14ac:dyDescent="0.2">
      <c r="A95" s="228" t="s">
        <v>366</v>
      </c>
      <c r="B95" s="229"/>
      <c r="C95" s="229"/>
      <c r="D95" s="229"/>
      <c r="E95" s="229"/>
      <c r="F95" s="229"/>
      <c r="G95" s="229"/>
      <c r="H95" s="230"/>
      <c r="I95" s="4">
        <v>87</v>
      </c>
      <c r="J95" s="24"/>
      <c r="K95" s="24"/>
    </row>
    <row r="96" spans="1:11" x14ac:dyDescent="0.2">
      <c r="A96" s="228" t="s">
        <v>367</v>
      </c>
      <c r="B96" s="229"/>
      <c r="C96" s="229"/>
      <c r="D96" s="229"/>
      <c r="E96" s="229"/>
      <c r="F96" s="229"/>
      <c r="G96" s="229"/>
      <c r="H96" s="230"/>
      <c r="I96" s="4">
        <v>88</v>
      </c>
      <c r="J96" s="24"/>
      <c r="K96" s="24"/>
    </row>
    <row r="97" spans="1:11" x14ac:dyDescent="0.2">
      <c r="A97" s="228" t="s">
        <v>368</v>
      </c>
      <c r="B97" s="229"/>
      <c r="C97" s="229"/>
      <c r="D97" s="229"/>
      <c r="E97" s="229"/>
      <c r="F97" s="229"/>
      <c r="G97" s="229"/>
      <c r="H97" s="230"/>
      <c r="I97" s="4">
        <v>89</v>
      </c>
      <c r="J97" s="24"/>
      <c r="K97" s="24"/>
    </row>
    <row r="98" spans="1:11" x14ac:dyDescent="0.2">
      <c r="A98" s="228" t="s">
        <v>369</v>
      </c>
      <c r="B98" s="229"/>
      <c r="C98" s="229"/>
      <c r="D98" s="229"/>
      <c r="E98" s="229"/>
      <c r="F98" s="229"/>
      <c r="G98" s="229"/>
      <c r="H98" s="230"/>
      <c r="I98" s="4">
        <v>90</v>
      </c>
      <c r="J98" s="24"/>
      <c r="K98" s="24"/>
    </row>
    <row r="99" spans="1:11" x14ac:dyDescent="0.2">
      <c r="A99" s="228" t="s">
        <v>370</v>
      </c>
      <c r="B99" s="229"/>
      <c r="C99" s="229"/>
      <c r="D99" s="229"/>
      <c r="E99" s="229"/>
      <c r="F99" s="229"/>
      <c r="G99" s="229"/>
      <c r="H99" s="230"/>
      <c r="I99" s="4">
        <v>91</v>
      </c>
      <c r="J99" s="24"/>
      <c r="K99" s="24"/>
    </row>
    <row r="100" spans="1:11" x14ac:dyDescent="0.2">
      <c r="A100" s="228" t="s">
        <v>371</v>
      </c>
      <c r="B100" s="229"/>
      <c r="C100" s="229"/>
      <c r="D100" s="229"/>
      <c r="E100" s="229"/>
      <c r="F100" s="229"/>
      <c r="G100" s="229"/>
      <c r="H100" s="230"/>
      <c r="I100" s="4">
        <v>92</v>
      </c>
      <c r="J100" s="24"/>
      <c r="K100" s="24"/>
    </row>
    <row r="101" spans="1:11" x14ac:dyDescent="0.2">
      <c r="A101" s="234" t="s">
        <v>372</v>
      </c>
      <c r="B101" s="235"/>
      <c r="C101" s="235"/>
      <c r="D101" s="235"/>
      <c r="E101" s="235"/>
      <c r="F101" s="235"/>
      <c r="G101" s="235"/>
      <c r="H101" s="236"/>
      <c r="I101" s="4">
        <v>93</v>
      </c>
      <c r="J101" s="160">
        <f>SUM(J102:J113)</f>
        <v>1074607653</v>
      </c>
      <c r="K101" s="160">
        <f>SUM(K102:K113)</f>
        <v>1271468146</v>
      </c>
    </row>
    <row r="102" spans="1:11" ht="13.15" customHeight="1" x14ac:dyDescent="0.2">
      <c r="A102" s="228" t="s">
        <v>362</v>
      </c>
      <c r="B102" s="229"/>
      <c r="C102" s="229"/>
      <c r="D102" s="229"/>
      <c r="E102" s="229"/>
      <c r="F102" s="229"/>
      <c r="G102" s="229"/>
      <c r="H102" s="230"/>
      <c r="I102" s="4">
        <v>94</v>
      </c>
      <c r="J102" s="24"/>
      <c r="K102" s="24"/>
    </row>
    <row r="103" spans="1:11" ht="13.15" customHeight="1" x14ac:dyDescent="0.2">
      <c r="A103" s="228" t="s">
        <v>363</v>
      </c>
      <c r="B103" s="229"/>
      <c r="C103" s="229"/>
      <c r="D103" s="229"/>
      <c r="E103" s="229"/>
      <c r="F103" s="229"/>
      <c r="G103" s="229"/>
      <c r="H103" s="230"/>
      <c r="I103" s="4">
        <v>95</v>
      </c>
      <c r="J103" s="24">
        <v>64427181</v>
      </c>
      <c r="K103" s="24">
        <v>14000000</v>
      </c>
    </row>
    <row r="104" spans="1:11" ht="13.15" customHeight="1" x14ac:dyDescent="0.2">
      <c r="A104" s="228" t="s">
        <v>365</v>
      </c>
      <c r="B104" s="229"/>
      <c r="C104" s="229"/>
      <c r="D104" s="229"/>
      <c r="E104" s="229"/>
      <c r="F104" s="229"/>
      <c r="G104" s="229"/>
      <c r="H104" s="230"/>
      <c r="I104" s="4">
        <v>96</v>
      </c>
      <c r="J104" s="24">
        <v>362388889</v>
      </c>
      <c r="K104" s="24">
        <v>325414294</v>
      </c>
    </row>
    <row r="105" spans="1:11" ht="13.15" customHeight="1" x14ac:dyDescent="0.2">
      <c r="A105" s="228" t="s">
        <v>366</v>
      </c>
      <c r="B105" s="229"/>
      <c r="C105" s="229"/>
      <c r="D105" s="229"/>
      <c r="E105" s="229"/>
      <c r="F105" s="229"/>
      <c r="G105" s="229"/>
      <c r="H105" s="230"/>
      <c r="I105" s="4">
        <v>97</v>
      </c>
      <c r="J105" s="24">
        <v>108333045</v>
      </c>
      <c r="K105" s="24">
        <v>54525837</v>
      </c>
    </row>
    <row r="106" spans="1:11" ht="13.15" customHeight="1" x14ac:dyDescent="0.2">
      <c r="A106" s="228" t="s">
        <v>367</v>
      </c>
      <c r="B106" s="229"/>
      <c r="C106" s="229"/>
      <c r="D106" s="229"/>
      <c r="E106" s="229"/>
      <c r="F106" s="229"/>
      <c r="G106" s="229"/>
      <c r="H106" s="230"/>
      <c r="I106" s="4">
        <v>98</v>
      </c>
      <c r="J106" s="24">
        <v>285051764</v>
      </c>
      <c r="K106" s="24">
        <v>593947213</v>
      </c>
    </row>
    <row r="107" spans="1:11" ht="13.15" customHeight="1" x14ac:dyDescent="0.2">
      <c r="A107" s="228" t="s">
        <v>368</v>
      </c>
      <c r="B107" s="229"/>
      <c r="C107" s="229"/>
      <c r="D107" s="229"/>
      <c r="E107" s="229"/>
      <c r="F107" s="229"/>
      <c r="G107" s="229"/>
      <c r="H107" s="230"/>
      <c r="I107" s="4">
        <v>99</v>
      </c>
      <c r="J107" s="24">
        <v>91833225</v>
      </c>
      <c r="K107" s="24">
        <v>61536363</v>
      </c>
    </row>
    <row r="108" spans="1:11" ht="13.15" customHeight="1" x14ac:dyDescent="0.2">
      <c r="A108" s="228" t="s">
        <v>369</v>
      </c>
      <c r="B108" s="229"/>
      <c r="C108" s="229"/>
      <c r="D108" s="229"/>
      <c r="E108" s="229"/>
      <c r="F108" s="229"/>
      <c r="G108" s="229"/>
      <c r="H108" s="230"/>
      <c r="I108" s="4">
        <v>100</v>
      </c>
      <c r="J108" s="24"/>
      <c r="K108" s="24"/>
    </row>
    <row r="109" spans="1:11" x14ac:dyDescent="0.2">
      <c r="A109" s="228" t="s">
        <v>373</v>
      </c>
      <c r="B109" s="229"/>
      <c r="C109" s="229"/>
      <c r="D109" s="229"/>
      <c r="E109" s="229"/>
      <c r="F109" s="229"/>
      <c r="G109" s="229"/>
      <c r="H109" s="230"/>
      <c r="I109" s="4">
        <v>101</v>
      </c>
      <c r="J109" s="24">
        <v>14488053</v>
      </c>
      <c r="K109" s="24">
        <v>13239993</v>
      </c>
    </row>
    <row r="110" spans="1:11" x14ac:dyDescent="0.2">
      <c r="A110" s="228" t="s">
        <v>374</v>
      </c>
      <c r="B110" s="229"/>
      <c r="C110" s="229"/>
      <c r="D110" s="229"/>
      <c r="E110" s="229"/>
      <c r="F110" s="229"/>
      <c r="G110" s="229"/>
      <c r="H110" s="230"/>
      <c r="I110" s="4">
        <v>102</v>
      </c>
      <c r="J110" s="24">
        <v>21560648</v>
      </c>
      <c r="K110" s="24">
        <v>9374578</v>
      </c>
    </row>
    <row r="111" spans="1:11" x14ac:dyDescent="0.2">
      <c r="A111" s="228" t="s">
        <v>375</v>
      </c>
      <c r="B111" s="229"/>
      <c r="C111" s="229"/>
      <c r="D111" s="229"/>
      <c r="E111" s="229"/>
      <c r="F111" s="229"/>
      <c r="G111" s="229"/>
      <c r="H111" s="230"/>
      <c r="I111" s="4">
        <v>103</v>
      </c>
      <c r="J111" s="24"/>
      <c r="K111" s="24"/>
    </row>
    <row r="112" spans="1:11" x14ac:dyDescent="0.2">
      <c r="A112" s="228" t="s">
        <v>376</v>
      </c>
      <c r="B112" s="229"/>
      <c r="C112" s="229"/>
      <c r="D112" s="229"/>
      <c r="E112" s="229"/>
      <c r="F112" s="229"/>
      <c r="G112" s="229"/>
      <c r="H112" s="230"/>
      <c r="I112" s="4">
        <v>104</v>
      </c>
      <c r="J112" s="24"/>
      <c r="K112" s="24"/>
    </row>
    <row r="113" spans="1:11" x14ac:dyDescent="0.2">
      <c r="A113" s="228" t="s">
        <v>377</v>
      </c>
      <c r="B113" s="229"/>
      <c r="C113" s="229"/>
      <c r="D113" s="229"/>
      <c r="E113" s="229"/>
      <c r="F113" s="229"/>
      <c r="G113" s="229"/>
      <c r="H113" s="230"/>
      <c r="I113" s="4">
        <v>105</v>
      </c>
      <c r="J113" s="24">
        <v>126524848</v>
      </c>
      <c r="K113" s="24">
        <v>199429868</v>
      </c>
    </row>
    <row r="114" spans="1:11" x14ac:dyDescent="0.2">
      <c r="A114" s="234" t="s">
        <v>378</v>
      </c>
      <c r="B114" s="235"/>
      <c r="C114" s="235"/>
      <c r="D114" s="235"/>
      <c r="E114" s="235"/>
      <c r="F114" s="235"/>
      <c r="G114" s="235"/>
      <c r="H114" s="236"/>
      <c r="I114" s="4">
        <v>106</v>
      </c>
      <c r="J114" s="88">
        <v>19378916</v>
      </c>
      <c r="K114" s="88">
        <v>109812431</v>
      </c>
    </row>
    <row r="115" spans="1:11" x14ac:dyDescent="0.2">
      <c r="A115" s="234" t="s">
        <v>379</v>
      </c>
      <c r="B115" s="235"/>
      <c r="C115" s="235"/>
      <c r="D115" s="235"/>
      <c r="E115" s="235"/>
      <c r="F115" s="235"/>
      <c r="G115" s="235"/>
      <c r="H115" s="236"/>
      <c r="I115" s="4">
        <v>107</v>
      </c>
      <c r="J115" s="160">
        <f>J70+J87+J91+J101+J114</f>
        <v>1609741585</v>
      </c>
      <c r="K115" s="160">
        <f>K70+K87+K91+K101+K114</f>
        <v>1668668007</v>
      </c>
    </row>
    <row r="116" spans="1:11" x14ac:dyDescent="0.2">
      <c r="A116" s="239" t="s">
        <v>380</v>
      </c>
      <c r="B116" s="240"/>
      <c r="C116" s="240"/>
      <c r="D116" s="240"/>
      <c r="E116" s="240"/>
      <c r="F116" s="240"/>
      <c r="G116" s="240"/>
      <c r="H116" s="241"/>
      <c r="I116" s="5">
        <v>108</v>
      </c>
      <c r="J116" s="25">
        <f>J68</f>
        <v>513934610</v>
      </c>
      <c r="K116" s="25">
        <f>K68</f>
        <v>719660135</v>
      </c>
    </row>
    <row r="117" spans="1:11" x14ac:dyDescent="0.2">
      <c r="A117" s="242" t="s">
        <v>381</v>
      </c>
      <c r="B117" s="243"/>
      <c r="C117" s="243"/>
      <c r="D117" s="243"/>
      <c r="E117" s="243"/>
      <c r="F117" s="243"/>
      <c r="G117" s="243"/>
      <c r="H117" s="243"/>
      <c r="I117" s="244"/>
      <c r="J117" s="244"/>
      <c r="K117" s="245"/>
    </row>
    <row r="118" spans="1:11" x14ac:dyDescent="0.2">
      <c r="A118" s="246" t="s">
        <v>382</v>
      </c>
      <c r="B118" s="247"/>
      <c r="C118" s="247"/>
      <c r="D118" s="247"/>
      <c r="E118" s="247"/>
      <c r="F118" s="247"/>
      <c r="G118" s="247"/>
      <c r="H118" s="247"/>
      <c r="I118" s="248"/>
      <c r="J118" s="248"/>
      <c r="K118" s="249"/>
    </row>
    <row r="119" spans="1:11" x14ac:dyDescent="0.2">
      <c r="A119" s="228" t="s">
        <v>261</v>
      </c>
      <c r="B119" s="229"/>
      <c r="C119" s="229"/>
      <c r="D119" s="229"/>
      <c r="E119" s="229"/>
      <c r="F119" s="229"/>
      <c r="G119" s="229"/>
      <c r="H119" s="230"/>
      <c r="I119" s="4">
        <v>109</v>
      </c>
      <c r="J119" s="24">
        <f>J70-J86</f>
        <v>433910042</v>
      </c>
      <c r="K119" s="24">
        <f>K70-K86</f>
        <v>206566017</v>
      </c>
    </row>
    <row r="120" spans="1:11" x14ac:dyDescent="0.2">
      <c r="A120" s="231" t="s">
        <v>262</v>
      </c>
      <c r="B120" s="232"/>
      <c r="C120" s="232"/>
      <c r="D120" s="232"/>
      <c r="E120" s="232"/>
      <c r="F120" s="232"/>
      <c r="G120" s="232"/>
      <c r="H120" s="233"/>
      <c r="I120" s="7">
        <v>110</v>
      </c>
      <c r="J120" s="25">
        <f>J86</f>
        <v>4153132</v>
      </c>
      <c r="K120" s="25">
        <f>K86</f>
        <v>3817284</v>
      </c>
    </row>
    <row r="121" spans="1:11" x14ac:dyDescent="0.2">
      <c r="A121" s="1"/>
      <c r="B121" s="1"/>
      <c r="C121" s="1"/>
      <c r="D121" s="1"/>
      <c r="E121" s="1"/>
      <c r="F121" s="1"/>
      <c r="G121" s="1"/>
      <c r="H121" s="1"/>
      <c r="I121" s="2"/>
      <c r="J121" s="3"/>
      <c r="K121" s="3"/>
    </row>
    <row r="122" spans="1:11" x14ac:dyDescent="0.2">
      <c r="A122" s="237" t="s">
        <v>383</v>
      </c>
      <c r="B122" s="238"/>
      <c r="C122" s="238"/>
      <c r="D122" s="238"/>
      <c r="E122" s="238"/>
      <c r="F122" s="238"/>
      <c r="G122" s="238"/>
      <c r="H122" s="238"/>
      <c r="I122" s="238"/>
      <c r="J122" s="238"/>
      <c r="K122" s="238"/>
    </row>
    <row r="123" spans="1:11" x14ac:dyDescent="0.2">
      <c r="A123" s="237"/>
      <c r="B123" s="238"/>
      <c r="C123" s="238"/>
      <c r="D123" s="238"/>
      <c r="E123" s="238"/>
      <c r="F123" s="238"/>
      <c r="G123" s="238"/>
      <c r="H123" s="238"/>
      <c r="I123" s="238"/>
      <c r="J123" s="238"/>
      <c r="K123" s="238"/>
    </row>
  </sheetData>
  <mergeCells count="123">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68:H68"/>
    <mergeCell ref="A69:K69"/>
    <mergeCell ref="A70:H70"/>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71:H71"/>
    <mergeCell ref="A72:H72"/>
    <mergeCell ref="A73:H73"/>
    <mergeCell ref="A74:H74"/>
    <mergeCell ref="A75:H75"/>
    <mergeCell ref="A76:H76"/>
    <mergeCell ref="A77:H77"/>
    <mergeCell ref="A78:H78"/>
    <mergeCell ref="A79:H79"/>
    <mergeCell ref="A80:H80"/>
    <mergeCell ref="A81:H81"/>
    <mergeCell ref="A87:H87"/>
    <mergeCell ref="A88:H88"/>
    <mergeCell ref="A89:H89"/>
    <mergeCell ref="A90:H90"/>
    <mergeCell ref="A91:H91"/>
    <mergeCell ref="A92:H92"/>
    <mergeCell ref="A93:H93"/>
    <mergeCell ref="A84:H84"/>
    <mergeCell ref="A85:H85"/>
    <mergeCell ref="A86:H86"/>
    <mergeCell ref="A82:H82"/>
    <mergeCell ref="A83:H83"/>
    <mergeCell ref="A94:H94"/>
    <mergeCell ref="A95:H95"/>
    <mergeCell ref="A96:H96"/>
    <mergeCell ref="A97:H97"/>
    <mergeCell ref="A103:H103"/>
    <mergeCell ref="A104:H104"/>
    <mergeCell ref="A105:H105"/>
    <mergeCell ref="A106:H106"/>
    <mergeCell ref="A107:H107"/>
    <mergeCell ref="A108:H108"/>
    <mergeCell ref="A120:H120"/>
    <mergeCell ref="A100:H100"/>
    <mergeCell ref="A101:H101"/>
    <mergeCell ref="A102:H102"/>
    <mergeCell ref="A98:H98"/>
    <mergeCell ref="A99:H99"/>
    <mergeCell ref="A122:K122"/>
    <mergeCell ref="A123:K123"/>
    <mergeCell ref="A116:H116"/>
    <mergeCell ref="A117:K117"/>
    <mergeCell ref="A118:K118"/>
    <mergeCell ref="A119:H119"/>
    <mergeCell ref="A114:H114"/>
    <mergeCell ref="A115:H115"/>
    <mergeCell ref="A109:H109"/>
    <mergeCell ref="A110:H110"/>
    <mergeCell ref="A111:H111"/>
    <mergeCell ref="A112:H112"/>
    <mergeCell ref="A113:H113"/>
  </mergeCells>
  <phoneticPr fontId="3" type="noConversion"/>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3:K78 J71:K71 J80:K85 J87:K116">
      <formula1>0</formula1>
    </dataValidation>
  </dataValidations>
  <pageMargins left="1" right="0.75" top="1" bottom="1" header="0.5" footer="0.5"/>
  <pageSetup paperSize="9" scale="8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BreakPreview" topLeftCell="A46" zoomScaleNormal="100" workbookViewId="0">
      <selection activeCell="A4" sqref="A4:I4"/>
    </sheetView>
  </sheetViews>
  <sheetFormatPr defaultRowHeight="12.75" x14ac:dyDescent="0.2"/>
  <cols>
    <col min="3" max="3" width="7.28515625" customWidth="1"/>
    <col min="6" max="6" width="6.85546875" customWidth="1"/>
    <col min="7" max="7" width="7.7109375" customWidth="1"/>
    <col min="8" max="8" width="1.42578125" customWidth="1"/>
    <col min="9" max="9" width="6.7109375" customWidth="1"/>
    <col min="10" max="13" width="11.7109375" customWidth="1"/>
  </cols>
  <sheetData>
    <row r="1" spans="1:13" ht="21" customHeight="1" x14ac:dyDescent="0.2">
      <c r="A1" s="259" t="s">
        <v>214</v>
      </c>
      <c r="B1" s="259"/>
      <c r="C1" s="259"/>
      <c r="D1" s="259"/>
      <c r="E1" s="259"/>
      <c r="F1" s="259"/>
      <c r="G1" s="259"/>
      <c r="H1" s="259"/>
      <c r="I1" s="259"/>
      <c r="J1" s="259"/>
      <c r="K1" s="259"/>
      <c r="L1" s="259"/>
      <c r="M1" s="259"/>
    </row>
    <row r="2" spans="1:13" ht="13.15" customHeight="1" x14ac:dyDescent="0.2">
      <c r="A2" s="265" t="s">
        <v>411</v>
      </c>
      <c r="B2" s="265"/>
      <c r="C2" s="265"/>
      <c r="D2" s="265"/>
      <c r="E2" s="265"/>
      <c r="F2" s="265"/>
      <c r="G2" s="265"/>
      <c r="H2" s="265"/>
      <c r="I2" s="265"/>
      <c r="J2" s="265"/>
      <c r="K2" s="265"/>
      <c r="L2" s="265"/>
      <c r="M2" s="265"/>
    </row>
    <row r="3" spans="1:13" ht="27" customHeight="1" x14ac:dyDescent="0.2">
      <c r="A3" s="266" t="s">
        <v>396</v>
      </c>
      <c r="B3" s="267"/>
      <c r="C3" s="267"/>
      <c r="D3" s="267"/>
      <c r="E3" s="267"/>
      <c r="F3" s="267"/>
      <c r="G3" s="267"/>
      <c r="H3" s="267"/>
      <c r="I3" s="267"/>
      <c r="J3" s="267"/>
      <c r="K3" s="267"/>
      <c r="L3" s="267"/>
      <c r="M3" s="268"/>
    </row>
    <row r="4" spans="1:13" ht="26.45" customHeight="1" x14ac:dyDescent="0.2">
      <c r="A4" s="290" t="s">
        <v>283</v>
      </c>
      <c r="B4" s="290"/>
      <c r="C4" s="290"/>
      <c r="D4" s="290"/>
      <c r="E4" s="290"/>
      <c r="F4" s="290"/>
      <c r="G4" s="290"/>
      <c r="H4" s="290"/>
      <c r="I4" s="145" t="s">
        <v>279</v>
      </c>
      <c r="J4" s="291" t="s">
        <v>143</v>
      </c>
      <c r="K4" s="292"/>
      <c r="L4" s="291" t="s">
        <v>282</v>
      </c>
      <c r="M4" s="293"/>
    </row>
    <row r="5" spans="1:13" ht="19.149999999999999" customHeight="1" x14ac:dyDescent="0.2">
      <c r="A5" s="287"/>
      <c r="B5" s="288"/>
      <c r="C5" s="288"/>
      <c r="D5" s="288"/>
      <c r="E5" s="288"/>
      <c r="F5" s="288"/>
      <c r="G5" s="288"/>
      <c r="H5" s="288"/>
      <c r="I5" s="159"/>
      <c r="J5" s="146" t="s">
        <v>386</v>
      </c>
      <c r="K5" s="147" t="s">
        <v>385</v>
      </c>
      <c r="L5" s="146" t="s">
        <v>386</v>
      </c>
      <c r="M5" s="147" t="s">
        <v>385</v>
      </c>
    </row>
    <row r="6" spans="1:13" x14ac:dyDescent="0.2">
      <c r="A6" s="289">
        <v>1</v>
      </c>
      <c r="B6" s="289"/>
      <c r="C6" s="289"/>
      <c r="D6" s="289"/>
      <c r="E6" s="289"/>
      <c r="F6" s="289"/>
      <c r="G6" s="289"/>
      <c r="H6" s="289"/>
      <c r="I6" s="149">
        <v>2</v>
      </c>
      <c r="J6" s="149">
        <v>3</v>
      </c>
      <c r="K6" s="148">
        <v>4</v>
      </c>
      <c r="L6" s="148">
        <v>5</v>
      </c>
      <c r="M6" s="148">
        <v>6</v>
      </c>
    </row>
    <row r="7" spans="1:13" x14ac:dyDescent="0.2">
      <c r="A7" s="246" t="s">
        <v>215</v>
      </c>
      <c r="B7" s="247"/>
      <c r="C7" s="247"/>
      <c r="D7" s="247"/>
      <c r="E7" s="247"/>
      <c r="F7" s="247"/>
      <c r="G7" s="247"/>
      <c r="H7" s="258"/>
      <c r="I7" s="6">
        <v>111</v>
      </c>
      <c r="J7" s="86">
        <f>SUM(J8:J9)</f>
        <v>1227376548</v>
      </c>
      <c r="K7" s="86">
        <f>SUM(K8:K9)</f>
        <v>628472514</v>
      </c>
      <c r="L7" s="86">
        <f>SUM(L8:L9)</f>
        <v>1113989601</v>
      </c>
      <c r="M7" s="86">
        <f>SUM(M8:M9)</f>
        <v>518748907</v>
      </c>
    </row>
    <row r="8" spans="1:13" x14ac:dyDescent="0.2">
      <c r="A8" s="234" t="s">
        <v>216</v>
      </c>
      <c r="B8" s="235"/>
      <c r="C8" s="235"/>
      <c r="D8" s="235"/>
      <c r="E8" s="235"/>
      <c r="F8" s="235"/>
      <c r="G8" s="235"/>
      <c r="H8" s="236"/>
      <c r="I8" s="4">
        <v>112</v>
      </c>
      <c r="J8" s="24">
        <v>1207410472</v>
      </c>
      <c r="K8" s="24">
        <f>1207410472-590476483</f>
        <v>616933989</v>
      </c>
      <c r="L8" s="24">
        <v>1101182622</v>
      </c>
      <c r="M8" s="24">
        <f>1101182622-590921297</f>
        <v>510261325</v>
      </c>
    </row>
    <row r="9" spans="1:13" x14ac:dyDescent="0.2">
      <c r="A9" s="234" t="s">
        <v>217</v>
      </c>
      <c r="B9" s="235"/>
      <c r="C9" s="235"/>
      <c r="D9" s="235"/>
      <c r="E9" s="235"/>
      <c r="F9" s="235"/>
      <c r="G9" s="235"/>
      <c r="H9" s="236"/>
      <c r="I9" s="4">
        <v>113</v>
      </c>
      <c r="J9" s="24">
        <v>19966076</v>
      </c>
      <c r="K9" s="24">
        <f>19966076-8427551</f>
        <v>11538525</v>
      </c>
      <c r="L9" s="24">
        <v>12806979</v>
      </c>
      <c r="M9" s="24">
        <f>12806979-4319397</f>
        <v>8487582</v>
      </c>
    </row>
    <row r="10" spans="1:13" x14ac:dyDescent="0.2">
      <c r="A10" s="234" t="s">
        <v>218</v>
      </c>
      <c r="B10" s="235"/>
      <c r="C10" s="235"/>
      <c r="D10" s="235"/>
      <c r="E10" s="235"/>
      <c r="F10" s="235"/>
      <c r="G10" s="235"/>
      <c r="H10" s="236"/>
      <c r="I10" s="4">
        <v>114</v>
      </c>
      <c r="J10" s="87">
        <f>J11+J12+J16+J20+J21+J22+J25+J26</f>
        <v>1280548223</v>
      </c>
      <c r="K10" s="87">
        <f>K11+K12+K16+K20+K21+K22+K25+K26</f>
        <v>636568010</v>
      </c>
      <c r="L10" s="87">
        <f>L11+L12+L16+L20+L21+L22+L25+L26</f>
        <v>1322666030</v>
      </c>
      <c r="M10" s="87">
        <f>M11+M12+M16+M20+M21+M22+M25+M26</f>
        <v>672434816</v>
      </c>
    </row>
    <row r="11" spans="1:13" x14ac:dyDescent="0.2">
      <c r="A11" s="234" t="s">
        <v>219</v>
      </c>
      <c r="B11" s="235"/>
      <c r="C11" s="235"/>
      <c r="D11" s="235"/>
      <c r="E11" s="235"/>
      <c r="F11" s="235"/>
      <c r="G11" s="235"/>
      <c r="H11" s="236"/>
      <c r="I11" s="4">
        <v>115</v>
      </c>
      <c r="J11" s="24">
        <v>-49976247</v>
      </c>
      <c r="K11" s="24">
        <f>-49976247-24728324</f>
        <v>-74704571</v>
      </c>
      <c r="L11" s="24">
        <v>17885344</v>
      </c>
      <c r="M11" s="24">
        <f>17885344-37110574</f>
        <v>-19225230</v>
      </c>
    </row>
    <row r="12" spans="1:13" x14ac:dyDescent="0.2">
      <c r="A12" s="234" t="s">
        <v>220</v>
      </c>
      <c r="B12" s="235"/>
      <c r="C12" s="235"/>
      <c r="D12" s="235"/>
      <c r="E12" s="235"/>
      <c r="F12" s="235"/>
      <c r="G12" s="235"/>
      <c r="H12" s="236"/>
      <c r="I12" s="4">
        <v>116</v>
      </c>
      <c r="J12" s="87">
        <f>SUM(J13:J15)</f>
        <v>1125093124</v>
      </c>
      <c r="K12" s="87">
        <f>SUM(K13:K15)</f>
        <v>607007607</v>
      </c>
      <c r="L12" s="87">
        <f>SUM(L13:L15)</f>
        <v>997581645</v>
      </c>
      <c r="M12" s="87">
        <f>SUM(M13:M15)</f>
        <v>481991204</v>
      </c>
    </row>
    <row r="13" spans="1:13" x14ac:dyDescent="0.2">
      <c r="A13" s="228" t="s">
        <v>221</v>
      </c>
      <c r="B13" s="229"/>
      <c r="C13" s="229"/>
      <c r="D13" s="229"/>
      <c r="E13" s="229"/>
      <c r="F13" s="229"/>
      <c r="G13" s="229"/>
      <c r="H13" s="230"/>
      <c r="I13" s="4">
        <v>117</v>
      </c>
      <c r="J13" s="24">
        <v>1094041573</v>
      </c>
      <c r="K13" s="24">
        <f>1094041573-497675512</f>
        <v>596366061</v>
      </c>
      <c r="L13" s="24">
        <v>970062874</v>
      </c>
      <c r="M13" s="24">
        <f>970062874-502143446</f>
        <v>467919428</v>
      </c>
    </row>
    <row r="14" spans="1:13" x14ac:dyDescent="0.2">
      <c r="A14" s="228" t="s">
        <v>222</v>
      </c>
      <c r="B14" s="229"/>
      <c r="C14" s="229"/>
      <c r="D14" s="229"/>
      <c r="E14" s="229"/>
      <c r="F14" s="229"/>
      <c r="G14" s="229"/>
      <c r="H14" s="230"/>
      <c r="I14" s="4">
        <v>118</v>
      </c>
      <c r="J14" s="24">
        <v>323037</v>
      </c>
      <c r="K14" s="24">
        <f>323037-3487683</f>
        <v>-3164646</v>
      </c>
      <c r="L14" s="24">
        <v>1841496</v>
      </c>
      <c r="M14" s="24">
        <f>1841496-1011139</f>
        <v>830357</v>
      </c>
    </row>
    <row r="15" spans="1:13" x14ac:dyDescent="0.2">
      <c r="A15" s="228" t="s">
        <v>223</v>
      </c>
      <c r="B15" s="229"/>
      <c r="C15" s="229"/>
      <c r="D15" s="229"/>
      <c r="E15" s="229"/>
      <c r="F15" s="229"/>
      <c r="G15" s="229"/>
      <c r="H15" s="230"/>
      <c r="I15" s="4">
        <v>119</v>
      </c>
      <c r="J15" s="24">
        <v>30728514</v>
      </c>
      <c r="K15" s="24">
        <f>30728514-16922322</f>
        <v>13806192</v>
      </c>
      <c r="L15" s="24">
        <v>25677275</v>
      </c>
      <c r="M15" s="24">
        <f>25677275-12435856</f>
        <v>13241419</v>
      </c>
    </row>
    <row r="16" spans="1:13" x14ac:dyDescent="0.2">
      <c r="A16" s="234" t="s">
        <v>224</v>
      </c>
      <c r="B16" s="235"/>
      <c r="C16" s="235"/>
      <c r="D16" s="235"/>
      <c r="E16" s="235"/>
      <c r="F16" s="235"/>
      <c r="G16" s="235"/>
      <c r="H16" s="236"/>
      <c r="I16" s="4">
        <v>120</v>
      </c>
      <c r="J16" s="87">
        <f>SUM(J17:J19)</f>
        <v>123400534</v>
      </c>
      <c r="K16" s="87">
        <f>SUM(K17:K19)</f>
        <v>62097896</v>
      </c>
      <c r="L16" s="87">
        <f>SUM(L17:L19)</f>
        <v>117250589</v>
      </c>
      <c r="M16" s="87">
        <f>SUM(M17:M19)</f>
        <v>59752014</v>
      </c>
    </row>
    <row r="17" spans="1:13" x14ac:dyDescent="0.2">
      <c r="A17" s="228" t="s">
        <v>225</v>
      </c>
      <c r="B17" s="229"/>
      <c r="C17" s="229"/>
      <c r="D17" s="229"/>
      <c r="E17" s="229"/>
      <c r="F17" s="229"/>
      <c r="G17" s="229"/>
      <c r="H17" s="230"/>
      <c r="I17" s="4">
        <v>121</v>
      </c>
      <c r="J17" s="24">
        <v>78382109</v>
      </c>
      <c r="K17" s="24">
        <f>78382109-38989020</f>
        <v>39393089</v>
      </c>
      <c r="L17" s="24">
        <v>73453887</v>
      </c>
      <c r="M17" s="24">
        <f>73453887-36391735</f>
        <v>37062152</v>
      </c>
    </row>
    <row r="18" spans="1:13" x14ac:dyDescent="0.2">
      <c r="A18" s="228" t="s">
        <v>226</v>
      </c>
      <c r="B18" s="229"/>
      <c r="C18" s="229"/>
      <c r="D18" s="229"/>
      <c r="E18" s="229"/>
      <c r="F18" s="229"/>
      <c r="G18" s="229"/>
      <c r="H18" s="230"/>
      <c r="I18" s="4">
        <v>122</v>
      </c>
      <c r="J18" s="24">
        <v>28759467</v>
      </c>
      <c r="K18" s="24">
        <f>28759467-14237697</f>
        <v>14521770</v>
      </c>
      <c r="L18" s="24">
        <v>27454390</v>
      </c>
      <c r="M18" s="24">
        <f>27454390-13521673</f>
        <v>13932717</v>
      </c>
    </row>
    <row r="19" spans="1:13" x14ac:dyDescent="0.2">
      <c r="A19" s="228" t="s">
        <v>227</v>
      </c>
      <c r="B19" s="229"/>
      <c r="C19" s="229"/>
      <c r="D19" s="229"/>
      <c r="E19" s="229"/>
      <c r="F19" s="229"/>
      <c r="G19" s="229"/>
      <c r="H19" s="230"/>
      <c r="I19" s="4">
        <v>123</v>
      </c>
      <c r="J19" s="24">
        <v>16258958</v>
      </c>
      <c r="K19" s="24">
        <f>16258958-8075921</f>
        <v>8183037</v>
      </c>
      <c r="L19" s="24">
        <v>16342312</v>
      </c>
      <c r="M19" s="24">
        <f>16342312-7585167</f>
        <v>8757145</v>
      </c>
    </row>
    <row r="20" spans="1:13" x14ac:dyDescent="0.2">
      <c r="A20" s="234" t="s">
        <v>228</v>
      </c>
      <c r="B20" s="235"/>
      <c r="C20" s="235"/>
      <c r="D20" s="235"/>
      <c r="E20" s="235"/>
      <c r="F20" s="235"/>
      <c r="G20" s="235"/>
      <c r="H20" s="236"/>
      <c r="I20" s="4">
        <v>124</v>
      </c>
      <c r="J20" s="88">
        <v>48410061</v>
      </c>
      <c r="K20" s="88">
        <f>48410061-23825948</f>
        <v>24584113</v>
      </c>
      <c r="L20" s="88">
        <v>49034211</v>
      </c>
      <c r="M20" s="88">
        <f>49034211-24368375</f>
        <v>24665836</v>
      </c>
    </row>
    <row r="21" spans="1:13" x14ac:dyDescent="0.2">
      <c r="A21" s="234" t="s">
        <v>234</v>
      </c>
      <c r="B21" s="235"/>
      <c r="C21" s="235"/>
      <c r="D21" s="235"/>
      <c r="E21" s="235"/>
      <c r="F21" s="235"/>
      <c r="G21" s="235"/>
      <c r="H21" s="236"/>
      <c r="I21" s="4">
        <v>125</v>
      </c>
      <c r="J21" s="88">
        <v>33101372</v>
      </c>
      <c r="K21" s="88">
        <f>33101372-16003633</f>
        <v>17097739</v>
      </c>
      <c r="L21" s="88">
        <v>40843355</v>
      </c>
      <c r="M21" s="88">
        <f>40843355-15662575</f>
        <v>25180780</v>
      </c>
    </row>
    <row r="22" spans="1:13" x14ac:dyDescent="0.2">
      <c r="A22" s="234" t="s">
        <v>229</v>
      </c>
      <c r="B22" s="235"/>
      <c r="C22" s="235"/>
      <c r="D22" s="235"/>
      <c r="E22" s="235"/>
      <c r="F22" s="235"/>
      <c r="G22" s="235"/>
      <c r="H22" s="236"/>
      <c r="I22" s="4">
        <v>126</v>
      </c>
      <c r="J22" s="87">
        <f>SUM(J23:J24)</f>
        <v>269379</v>
      </c>
      <c r="K22" s="87">
        <f>SUM(K23:K24)</f>
        <v>235226</v>
      </c>
      <c r="L22" s="87">
        <f>SUM(L23:L24)</f>
        <v>51896</v>
      </c>
      <c r="M22" s="87">
        <f>SUM(M23:M24)</f>
        <v>51222</v>
      </c>
    </row>
    <row r="23" spans="1:13" x14ac:dyDescent="0.2">
      <c r="A23" s="228" t="s">
        <v>231</v>
      </c>
      <c r="B23" s="229"/>
      <c r="C23" s="229"/>
      <c r="D23" s="229"/>
      <c r="E23" s="229"/>
      <c r="F23" s="229"/>
      <c r="G23" s="229"/>
      <c r="H23" s="230"/>
      <c r="I23" s="4">
        <v>127</v>
      </c>
      <c r="J23" s="24">
        <v>16989</v>
      </c>
      <c r="K23" s="24">
        <v>16989</v>
      </c>
      <c r="L23" s="24">
        <v>10895</v>
      </c>
      <c r="M23" s="24">
        <v>10895</v>
      </c>
    </row>
    <row r="24" spans="1:13" x14ac:dyDescent="0.2">
      <c r="A24" s="228" t="s">
        <v>230</v>
      </c>
      <c r="B24" s="229"/>
      <c r="C24" s="229"/>
      <c r="D24" s="229"/>
      <c r="E24" s="229"/>
      <c r="F24" s="229"/>
      <c r="G24" s="229"/>
      <c r="H24" s="230"/>
      <c r="I24" s="4">
        <v>128</v>
      </c>
      <c r="J24" s="24">
        <v>252390</v>
      </c>
      <c r="K24" s="24">
        <f>252390-34153</f>
        <v>218237</v>
      </c>
      <c r="L24" s="24">
        <v>41001</v>
      </c>
      <c r="M24" s="24">
        <f>41001-674</f>
        <v>40327</v>
      </c>
    </row>
    <row r="25" spans="1:13" x14ac:dyDescent="0.2">
      <c r="A25" s="234" t="s">
        <v>232</v>
      </c>
      <c r="B25" s="235"/>
      <c r="C25" s="235"/>
      <c r="D25" s="235"/>
      <c r="E25" s="235"/>
      <c r="F25" s="235"/>
      <c r="G25" s="235"/>
      <c r="H25" s="236"/>
      <c r="I25" s="4">
        <v>129</v>
      </c>
      <c r="J25" s="24">
        <v>250000</v>
      </c>
      <c r="K25" s="24">
        <v>250000</v>
      </c>
      <c r="L25" s="24">
        <v>100018990</v>
      </c>
      <c r="M25" s="24">
        <v>100018990</v>
      </c>
    </row>
    <row r="26" spans="1:13" x14ac:dyDescent="0.2">
      <c r="A26" s="234" t="s">
        <v>233</v>
      </c>
      <c r="B26" s="235"/>
      <c r="C26" s="235"/>
      <c r="D26" s="235"/>
      <c r="E26" s="235"/>
      <c r="F26" s="235"/>
      <c r="G26" s="235"/>
      <c r="H26" s="236"/>
      <c r="I26" s="4">
        <v>130</v>
      </c>
      <c r="J26" s="24"/>
      <c r="K26" s="24"/>
      <c r="L26" s="24"/>
      <c r="M26" s="24"/>
    </row>
    <row r="27" spans="1:13" x14ac:dyDescent="0.2">
      <c r="A27" s="234" t="s">
        <v>235</v>
      </c>
      <c r="B27" s="235"/>
      <c r="C27" s="235"/>
      <c r="D27" s="235"/>
      <c r="E27" s="235"/>
      <c r="F27" s="235"/>
      <c r="G27" s="235"/>
      <c r="H27" s="236"/>
      <c r="I27" s="4">
        <v>131</v>
      </c>
      <c r="J27" s="87">
        <f>SUM(J28:J32)</f>
        <v>9609433</v>
      </c>
      <c r="K27" s="87">
        <f>SUM(K28:K32)</f>
        <v>6561350</v>
      </c>
      <c r="L27" s="87">
        <f>SUM(L28:L32)</f>
        <v>4516086</v>
      </c>
      <c r="M27" s="87">
        <f>SUM(M28:M32)</f>
        <v>3273385</v>
      </c>
    </row>
    <row r="28" spans="1:13" ht="24" customHeight="1" x14ac:dyDescent="0.2">
      <c r="A28" s="234" t="s">
        <v>236</v>
      </c>
      <c r="B28" s="235"/>
      <c r="C28" s="235"/>
      <c r="D28" s="235"/>
      <c r="E28" s="235"/>
      <c r="F28" s="235"/>
      <c r="G28" s="235"/>
      <c r="H28" s="236"/>
      <c r="I28" s="4">
        <v>132</v>
      </c>
      <c r="J28" s="24"/>
      <c r="K28" s="24"/>
      <c r="L28" s="24"/>
      <c r="M28" s="24"/>
    </row>
    <row r="29" spans="1:13" ht="24" customHeight="1" x14ac:dyDescent="0.2">
      <c r="A29" s="234" t="s">
        <v>237</v>
      </c>
      <c r="B29" s="235"/>
      <c r="C29" s="235"/>
      <c r="D29" s="235"/>
      <c r="E29" s="235"/>
      <c r="F29" s="235"/>
      <c r="G29" s="235"/>
      <c r="H29" s="236"/>
      <c r="I29" s="4">
        <v>133</v>
      </c>
      <c r="J29" s="24">
        <v>9609433</v>
      </c>
      <c r="K29" s="24">
        <f>9609433-2176020</f>
        <v>7433413</v>
      </c>
      <c r="L29" s="24">
        <v>4516086</v>
      </c>
      <c r="M29" s="24">
        <f>4516086-1242701</f>
        <v>3273385</v>
      </c>
    </row>
    <row r="30" spans="1:13" x14ac:dyDescent="0.2">
      <c r="A30" s="234" t="s">
        <v>238</v>
      </c>
      <c r="B30" s="235"/>
      <c r="C30" s="235"/>
      <c r="D30" s="235"/>
      <c r="E30" s="235"/>
      <c r="F30" s="235"/>
      <c r="G30" s="235"/>
      <c r="H30" s="236"/>
      <c r="I30" s="4">
        <v>134</v>
      </c>
      <c r="J30" s="24"/>
      <c r="K30" s="24"/>
      <c r="L30" s="24"/>
      <c r="M30" s="24"/>
    </row>
    <row r="31" spans="1:13" x14ac:dyDescent="0.2">
      <c r="A31" s="234" t="s">
        <v>239</v>
      </c>
      <c r="B31" s="235"/>
      <c r="C31" s="235"/>
      <c r="D31" s="235"/>
      <c r="E31" s="235"/>
      <c r="F31" s="235"/>
      <c r="G31" s="235"/>
      <c r="H31" s="236"/>
      <c r="I31" s="4">
        <v>135</v>
      </c>
      <c r="J31" s="24"/>
      <c r="K31" s="24">
        <v>-872063</v>
      </c>
      <c r="L31" s="24"/>
      <c r="M31" s="24"/>
    </row>
    <row r="32" spans="1:13" x14ac:dyDescent="0.2">
      <c r="A32" s="234" t="s">
        <v>240</v>
      </c>
      <c r="B32" s="235"/>
      <c r="C32" s="235"/>
      <c r="D32" s="235"/>
      <c r="E32" s="235"/>
      <c r="F32" s="235"/>
      <c r="G32" s="235"/>
      <c r="H32" s="236"/>
      <c r="I32" s="4">
        <v>136</v>
      </c>
      <c r="J32" s="24"/>
      <c r="K32" s="24"/>
      <c r="L32" s="24"/>
      <c r="M32" s="24"/>
    </row>
    <row r="33" spans="1:13" x14ac:dyDescent="0.2">
      <c r="A33" s="234" t="s">
        <v>241</v>
      </c>
      <c r="B33" s="235"/>
      <c r="C33" s="235"/>
      <c r="D33" s="235"/>
      <c r="E33" s="235"/>
      <c r="F33" s="235"/>
      <c r="G33" s="235"/>
      <c r="H33" s="236"/>
      <c r="I33" s="4">
        <v>137</v>
      </c>
      <c r="J33" s="87">
        <f>SUM(J34:J37)</f>
        <v>27228760</v>
      </c>
      <c r="K33" s="87">
        <f>SUM(K34:K37)</f>
        <v>12945653</v>
      </c>
      <c r="L33" s="87">
        <f>SUM(L34:L37)</f>
        <v>23298316</v>
      </c>
      <c r="M33" s="87">
        <f>SUM(M34:M37)</f>
        <v>14418146</v>
      </c>
    </row>
    <row r="34" spans="1:13" ht="19.149999999999999" customHeight="1" x14ac:dyDescent="0.2">
      <c r="A34" s="234" t="s">
        <v>242</v>
      </c>
      <c r="B34" s="235"/>
      <c r="C34" s="235"/>
      <c r="D34" s="235"/>
      <c r="E34" s="235"/>
      <c r="F34" s="235"/>
      <c r="G34" s="235"/>
      <c r="H34" s="236"/>
      <c r="I34" s="4">
        <v>138</v>
      </c>
      <c r="J34" s="24"/>
      <c r="K34" s="24"/>
      <c r="L34" s="24"/>
      <c r="M34" s="24"/>
    </row>
    <row r="35" spans="1:13" ht="21.6" customHeight="1" x14ac:dyDescent="0.2">
      <c r="A35" s="234" t="s">
        <v>243</v>
      </c>
      <c r="B35" s="235"/>
      <c r="C35" s="235"/>
      <c r="D35" s="235"/>
      <c r="E35" s="235"/>
      <c r="F35" s="235"/>
      <c r="G35" s="235"/>
      <c r="H35" s="236"/>
      <c r="I35" s="4">
        <v>139</v>
      </c>
      <c r="J35" s="24">
        <v>26549230</v>
      </c>
      <c r="K35" s="24">
        <f>26549230-14283107</f>
        <v>12266123</v>
      </c>
      <c r="L35" s="24">
        <v>23298316</v>
      </c>
      <c r="M35" s="24">
        <f>23298316-8880170</f>
        <v>14418146</v>
      </c>
    </row>
    <row r="36" spans="1:13" x14ac:dyDescent="0.2">
      <c r="A36" s="234" t="s">
        <v>244</v>
      </c>
      <c r="B36" s="235"/>
      <c r="C36" s="235"/>
      <c r="D36" s="235"/>
      <c r="E36" s="235"/>
      <c r="F36" s="235"/>
      <c r="G36" s="235"/>
      <c r="H36" s="236"/>
      <c r="I36" s="4">
        <v>140</v>
      </c>
      <c r="J36" s="24">
        <v>679530</v>
      </c>
      <c r="K36" s="24">
        <v>679530</v>
      </c>
      <c r="L36" s="24"/>
      <c r="M36" s="24"/>
    </row>
    <row r="37" spans="1:13" x14ac:dyDescent="0.2">
      <c r="A37" s="234" t="s">
        <v>245</v>
      </c>
      <c r="B37" s="235"/>
      <c r="C37" s="235"/>
      <c r="D37" s="235"/>
      <c r="E37" s="235"/>
      <c r="F37" s="235"/>
      <c r="G37" s="235"/>
      <c r="H37" s="236"/>
      <c r="I37" s="4">
        <v>141</v>
      </c>
      <c r="J37" s="24"/>
      <c r="K37" s="24"/>
      <c r="L37" s="24"/>
      <c r="M37" s="24"/>
    </row>
    <row r="38" spans="1:13" x14ac:dyDescent="0.2">
      <c r="A38" s="234" t="s">
        <v>246</v>
      </c>
      <c r="B38" s="235"/>
      <c r="C38" s="235"/>
      <c r="D38" s="235"/>
      <c r="E38" s="235"/>
      <c r="F38" s="235"/>
      <c r="G38" s="235"/>
      <c r="H38" s="236"/>
      <c r="I38" s="4">
        <v>142</v>
      </c>
      <c r="J38" s="24"/>
      <c r="K38" s="24"/>
      <c r="L38" s="24"/>
      <c r="M38" s="24"/>
    </row>
    <row r="39" spans="1:13" x14ac:dyDescent="0.2">
      <c r="A39" s="234" t="s">
        <v>247</v>
      </c>
      <c r="B39" s="235"/>
      <c r="C39" s="235"/>
      <c r="D39" s="235"/>
      <c r="E39" s="235"/>
      <c r="F39" s="235"/>
      <c r="G39" s="235"/>
      <c r="H39" s="236"/>
      <c r="I39" s="4">
        <v>143</v>
      </c>
      <c r="J39" s="24"/>
      <c r="K39" s="24"/>
      <c r="L39" s="24"/>
      <c r="M39" s="24"/>
    </row>
    <row r="40" spans="1:13" x14ac:dyDescent="0.2">
      <c r="A40" s="234" t="s">
        <v>248</v>
      </c>
      <c r="B40" s="235"/>
      <c r="C40" s="235"/>
      <c r="D40" s="235"/>
      <c r="E40" s="235"/>
      <c r="F40" s="235"/>
      <c r="G40" s="235"/>
      <c r="H40" s="236"/>
      <c r="I40" s="4">
        <v>144</v>
      </c>
      <c r="J40" s="24"/>
      <c r="K40" s="24"/>
      <c r="L40" s="24"/>
      <c r="M40" s="24"/>
    </row>
    <row r="41" spans="1:13" x14ac:dyDescent="0.2">
      <c r="A41" s="234" t="s">
        <v>251</v>
      </c>
      <c r="B41" s="235"/>
      <c r="C41" s="235"/>
      <c r="D41" s="235"/>
      <c r="E41" s="235"/>
      <c r="F41" s="235"/>
      <c r="G41" s="235"/>
      <c r="H41" s="236"/>
      <c r="I41" s="4">
        <v>145</v>
      </c>
      <c r="J41" s="24"/>
      <c r="K41" s="24"/>
      <c r="L41" s="24"/>
      <c r="M41" s="24"/>
    </row>
    <row r="42" spans="1:13" x14ac:dyDescent="0.2">
      <c r="A42" s="234" t="s">
        <v>249</v>
      </c>
      <c r="B42" s="235"/>
      <c r="C42" s="235"/>
      <c r="D42" s="235"/>
      <c r="E42" s="235"/>
      <c r="F42" s="235"/>
      <c r="G42" s="235"/>
      <c r="H42" s="236"/>
      <c r="I42" s="4">
        <v>146</v>
      </c>
      <c r="J42" s="87">
        <f>J7+J27+J38+J40</f>
        <v>1236985981</v>
      </c>
      <c r="K42" s="87">
        <f>K7+K27+K38+K40</f>
        <v>635033864</v>
      </c>
      <c r="L42" s="87">
        <f>L7+L27+L38+L40</f>
        <v>1118505687</v>
      </c>
      <c r="M42" s="87">
        <f>M7+M27+M38+M40</f>
        <v>522022292</v>
      </c>
    </row>
    <row r="43" spans="1:13" x14ac:dyDescent="0.2">
      <c r="A43" s="234" t="s">
        <v>250</v>
      </c>
      <c r="B43" s="235"/>
      <c r="C43" s="235"/>
      <c r="D43" s="235"/>
      <c r="E43" s="235"/>
      <c r="F43" s="235"/>
      <c r="G43" s="235"/>
      <c r="H43" s="236"/>
      <c r="I43" s="4">
        <v>147</v>
      </c>
      <c r="J43" s="87">
        <f>J10+J33+J39+J41</f>
        <v>1307776983</v>
      </c>
      <c r="K43" s="87">
        <f>K10+K33+K39+K41</f>
        <v>649513663</v>
      </c>
      <c r="L43" s="87">
        <f>L10+L33+L39+L41</f>
        <v>1345964346</v>
      </c>
      <c r="M43" s="87">
        <f>M10+M33+M39+M41</f>
        <v>686852962</v>
      </c>
    </row>
    <row r="44" spans="1:13" x14ac:dyDescent="0.2">
      <c r="A44" s="234" t="s">
        <v>252</v>
      </c>
      <c r="B44" s="235"/>
      <c r="C44" s="235"/>
      <c r="D44" s="235"/>
      <c r="E44" s="235"/>
      <c r="F44" s="235"/>
      <c r="G44" s="235"/>
      <c r="H44" s="236"/>
      <c r="I44" s="4">
        <v>148</v>
      </c>
      <c r="J44" s="87">
        <f>J42-J43</f>
        <v>-70791002</v>
      </c>
      <c r="K44" s="87">
        <f>K42-K43</f>
        <v>-14479799</v>
      </c>
      <c r="L44" s="87">
        <f>L42-L43</f>
        <v>-227458659</v>
      </c>
      <c r="M44" s="87">
        <f>M42-M43</f>
        <v>-164830670</v>
      </c>
    </row>
    <row r="45" spans="1:13" x14ac:dyDescent="0.2">
      <c r="A45" s="250" t="s">
        <v>253</v>
      </c>
      <c r="B45" s="251"/>
      <c r="C45" s="251"/>
      <c r="D45" s="251"/>
      <c r="E45" s="251"/>
      <c r="F45" s="251"/>
      <c r="G45" s="251"/>
      <c r="H45" s="252"/>
      <c r="I45" s="4">
        <v>149</v>
      </c>
      <c r="J45" s="89">
        <f>IF(J42&gt;J43,J42-J43,0)</f>
        <v>0</v>
      </c>
      <c r="K45" s="89">
        <f>IF(K42&gt;K43,K42-K43,0)</f>
        <v>0</v>
      </c>
      <c r="L45" s="89">
        <f>IF(L42&gt;L43,L42-L43,0)</f>
        <v>0</v>
      </c>
      <c r="M45" s="89">
        <f>IF(M42&gt;M43,M42-M43,0)</f>
        <v>0</v>
      </c>
    </row>
    <row r="46" spans="1:13" x14ac:dyDescent="0.2">
      <c r="A46" s="250" t="s">
        <v>254</v>
      </c>
      <c r="B46" s="251"/>
      <c r="C46" s="251"/>
      <c r="D46" s="251"/>
      <c r="E46" s="251"/>
      <c r="F46" s="251"/>
      <c r="G46" s="251"/>
      <c r="H46" s="252"/>
      <c r="I46" s="4">
        <v>150</v>
      </c>
      <c r="J46" s="89">
        <f>IF(J43&gt;J42,J43-J42,0)</f>
        <v>70791002</v>
      </c>
      <c r="K46" s="89">
        <f>IF(K43&gt;K42,K43-K42,0)</f>
        <v>14479799</v>
      </c>
      <c r="L46" s="89">
        <f>IF(L43&gt;L42,L43-L42,0)</f>
        <v>227458659</v>
      </c>
      <c r="M46" s="89">
        <f>IF(M43&gt;M42,M43-M42,0)</f>
        <v>164830670</v>
      </c>
    </row>
    <row r="47" spans="1:13" x14ac:dyDescent="0.2">
      <c r="A47" s="234" t="s">
        <v>255</v>
      </c>
      <c r="B47" s="235"/>
      <c r="C47" s="235"/>
      <c r="D47" s="235"/>
      <c r="E47" s="235"/>
      <c r="F47" s="235"/>
      <c r="G47" s="235"/>
      <c r="H47" s="236"/>
      <c r="I47" s="4">
        <v>151</v>
      </c>
      <c r="J47" s="24"/>
      <c r="K47" s="24"/>
      <c r="L47" s="24"/>
      <c r="M47" s="24"/>
    </row>
    <row r="48" spans="1:13" x14ac:dyDescent="0.2">
      <c r="A48" s="234" t="s">
        <v>256</v>
      </c>
      <c r="B48" s="235"/>
      <c r="C48" s="235"/>
      <c r="D48" s="235"/>
      <c r="E48" s="235"/>
      <c r="F48" s="235"/>
      <c r="G48" s="235"/>
      <c r="H48" s="236"/>
      <c r="I48" s="4">
        <v>152</v>
      </c>
      <c r="J48" s="87">
        <f>J44-J47</f>
        <v>-70791002</v>
      </c>
      <c r="K48" s="87">
        <f>K44-K47</f>
        <v>-14479799</v>
      </c>
      <c r="L48" s="87">
        <f>L44-L47</f>
        <v>-227458659</v>
      </c>
      <c r="M48" s="87">
        <f>M44-M47</f>
        <v>-164830670</v>
      </c>
    </row>
    <row r="49" spans="1:13" x14ac:dyDescent="0.2">
      <c r="A49" s="250" t="s">
        <v>257</v>
      </c>
      <c r="B49" s="251"/>
      <c r="C49" s="251"/>
      <c r="D49" s="251"/>
      <c r="E49" s="251"/>
      <c r="F49" s="251"/>
      <c r="G49" s="251"/>
      <c r="H49" s="252"/>
      <c r="I49" s="4">
        <v>153</v>
      </c>
      <c r="J49" s="89">
        <f>IF(J48&gt;0,J48,0)</f>
        <v>0</v>
      </c>
      <c r="K49" s="89">
        <f>IF(K48&gt;0,K48,0)</f>
        <v>0</v>
      </c>
      <c r="L49" s="89">
        <f>IF(L48&gt;0,L48,0)</f>
        <v>0</v>
      </c>
      <c r="M49" s="89">
        <f>IF(M48&gt;0,M48,0)</f>
        <v>0</v>
      </c>
    </row>
    <row r="50" spans="1:13" x14ac:dyDescent="0.2">
      <c r="A50" s="276" t="s">
        <v>258</v>
      </c>
      <c r="B50" s="277"/>
      <c r="C50" s="277"/>
      <c r="D50" s="277"/>
      <c r="E50" s="277"/>
      <c r="F50" s="277"/>
      <c r="G50" s="277"/>
      <c r="H50" s="278"/>
      <c r="I50" s="7">
        <v>154</v>
      </c>
      <c r="J50" s="90">
        <f>IF(J48&lt;0,-J48,0)</f>
        <v>70791002</v>
      </c>
      <c r="K50" s="90">
        <f>IF(K48&lt;0,-K48,0)</f>
        <v>14479799</v>
      </c>
      <c r="L50" s="90">
        <f>IF(L48&lt;0,-L48,0)</f>
        <v>227458659</v>
      </c>
      <c r="M50" s="90">
        <f>IF(M48&lt;0,-M48,0)</f>
        <v>164830670</v>
      </c>
    </row>
    <row r="51" spans="1:13" x14ac:dyDescent="0.2">
      <c r="A51" s="242" t="s">
        <v>259</v>
      </c>
      <c r="B51" s="243"/>
      <c r="C51" s="243"/>
      <c r="D51" s="243"/>
      <c r="E51" s="243"/>
      <c r="F51" s="243"/>
      <c r="G51" s="243"/>
      <c r="H51" s="243"/>
      <c r="I51" s="279"/>
      <c r="J51" s="279"/>
      <c r="K51" s="279"/>
      <c r="L51" s="279"/>
      <c r="M51" s="280"/>
    </row>
    <row r="52" spans="1:13" x14ac:dyDescent="0.2">
      <c r="A52" s="246" t="s">
        <v>260</v>
      </c>
      <c r="B52" s="247"/>
      <c r="C52" s="247"/>
      <c r="D52" s="247"/>
      <c r="E52" s="247"/>
      <c r="F52" s="247"/>
      <c r="G52" s="247"/>
      <c r="H52" s="247"/>
      <c r="I52" s="248"/>
      <c r="J52" s="248"/>
      <c r="K52" s="248"/>
      <c r="L52" s="248"/>
      <c r="M52" s="249"/>
    </row>
    <row r="53" spans="1:13" x14ac:dyDescent="0.2">
      <c r="A53" s="281" t="s">
        <v>261</v>
      </c>
      <c r="B53" s="282"/>
      <c r="C53" s="282"/>
      <c r="D53" s="282"/>
      <c r="E53" s="282"/>
      <c r="F53" s="282"/>
      <c r="G53" s="282"/>
      <c r="H53" s="283"/>
      <c r="I53" s="4">
        <v>155</v>
      </c>
      <c r="J53" s="24">
        <v>-70157313</v>
      </c>
      <c r="K53" s="24">
        <v>-14093894</v>
      </c>
      <c r="L53" s="24">
        <v>-227122810</v>
      </c>
      <c r="M53" s="24">
        <v>-164894679</v>
      </c>
    </row>
    <row r="54" spans="1:13" x14ac:dyDescent="0.2">
      <c r="A54" s="281" t="s">
        <v>262</v>
      </c>
      <c r="B54" s="282"/>
      <c r="C54" s="282"/>
      <c r="D54" s="282"/>
      <c r="E54" s="282"/>
      <c r="F54" s="282"/>
      <c r="G54" s="282"/>
      <c r="H54" s="283"/>
      <c r="I54" s="4">
        <v>156</v>
      </c>
      <c r="J54" s="25">
        <v>-633689</v>
      </c>
      <c r="K54" s="25">
        <v>-385905</v>
      </c>
      <c r="L54" s="25">
        <v>-335849</v>
      </c>
      <c r="M54" s="25">
        <v>64009</v>
      </c>
    </row>
    <row r="55" spans="1:13" x14ac:dyDescent="0.2">
      <c r="A55" s="242" t="s">
        <v>263</v>
      </c>
      <c r="B55" s="243"/>
      <c r="C55" s="243"/>
      <c r="D55" s="243"/>
      <c r="E55" s="243"/>
      <c r="F55" s="243"/>
      <c r="G55" s="243"/>
      <c r="H55" s="243"/>
      <c r="I55" s="279"/>
      <c r="J55" s="279"/>
      <c r="K55" s="279"/>
      <c r="L55" s="279"/>
      <c r="M55" s="280"/>
    </row>
    <row r="56" spans="1:13" x14ac:dyDescent="0.2">
      <c r="A56" s="246" t="s">
        <v>264</v>
      </c>
      <c r="B56" s="247"/>
      <c r="C56" s="247"/>
      <c r="D56" s="247"/>
      <c r="E56" s="247"/>
      <c r="F56" s="247"/>
      <c r="G56" s="247"/>
      <c r="H56" s="258"/>
      <c r="I56" s="33">
        <v>157</v>
      </c>
      <c r="J56" s="91">
        <f>J48</f>
        <v>-70791002</v>
      </c>
      <c r="K56" s="91">
        <f>K48</f>
        <v>-14479799</v>
      </c>
      <c r="L56" s="91">
        <f>L48</f>
        <v>-227458659</v>
      </c>
      <c r="M56" s="91">
        <f>M48</f>
        <v>-164830670</v>
      </c>
    </row>
    <row r="57" spans="1:13" x14ac:dyDescent="0.2">
      <c r="A57" s="234" t="s">
        <v>265</v>
      </c>
      <c r="B57" s="235"/>
      <c r="C57" s="235"/>
      <c r="D57" s="235"/>
      <c r="E57" s="235"/>
      <c r="F57" s="235"/>
      <c r="G57" s="235"/>
      <c r="H57" s="236"/>
      <c r="I57" s="4">
        <v>158</v>
      </c>
      <c r="J57" s="87">
        <f>SUM(J58:J64)</f>
        <v>287272</v>
      </c>
      <c r="K57" s="87">
        <f>SUM(K58:K64)</f>
        <v>287272</v>
      </c>
      <c r="L57" s="87">
        <f>SUM(L58:L64)</f>
        <v>0</v>
      </c>
      <c r="M57" s="87">
        <f>SUM(M58:M64)</f>
        <v>0</v>
      </c>
    </row>
    <row r="58" spans="1:13" ht="19.149999999999999" customHeight="1" x14ac:dyDescent="0.2">
      <c r="A58" s="234" t="s">
        <v>266</v>
      </c>
      <c r="B58" s="235"/>
      <c r="C58" s="235"/>
      <c r="D58" s="235"/>
      <c r="E58" s="235"/>
      <c r="F58" s="235"/>
      <c r="G58" s="235"/>
      <c r="H58" s="236"/>
      <c r="I58" s="4">
        <v>159</v>
      </c>
      <c r="J58" s="24">
        <v>287272</v>
      </c>
      <c r="K58" s="24">
        <v>287272</v>
      </c>
      <c r="L58" s="24"/>
      <c r="M58" s="24"/>
    </row>
    <row r="59" spans="1:13" ht="21.6" customHeight="1" x14ac:dyDescent="0.2">
      <c r="A59" s="234" t="s">
        <v>267</v>
      </c>
      <c r="B59" s="235"/>
      <c r="C59" s="235"/>
      <c r="D59" s="235"/>
      <c r="E59" s="235"/>
      <c r="F59" s="235"/>
      <c r="G59" s="235"/>
      <c r="H59" s="236"/>
      <c r="I59" s="4">
        <v>160</v>
      </c>
      <c r="J59" s="24"/>
      <c r="K59" s="24"/>
      <c r="L59" s="24"/>
      <c r="M59" s="24"/>
    </row>
    <row r="60" spans="1:13" ht="21.6" customHeight="1" x14ac:dyDescent="0.2">
      <c r="A60" s="234" t="s">
        <v>268</v>
      </c>
      <c r="B60" s="235"/>
      <c r="C60" s="235"/>
      <c r="D60" s="235"/>
      <c r="E60" s="235"/>
      <c r="F60" s="235"/>
      <c r="G60" s="235"/>
      <c r="H60" s="236"/>
      <c r="I60" s="4">
        <v>161</v>
      </c>
      <c r="J60" s="24"/>
      <c r="K60" s="24"/>
      <c r="L60" s="24"/>
      <c r="M60" s="24"/>
    </row>
    <row r="61" spans="1:13" x14ac:dyDescent="0.2">
      <c r="A61" s="234" t="s">
        <v>269</v>
      </c>
      <c r="B61" s="235"/>
      <c r="C61" s="235"/>
      <c r="D61" s="235"/>
      <c r="E61" s="235"/>
      <c r="F61" s="235"/>
      <c r="G61" s="235"/>
      <c r="H61" s="236"/>
      <c r="I61" s="4">
        <v>162</v>
      </c>
      <c r="J61" s="24"/>
      <c r="K61" s="24"/>
      <c r="L61" s="24"/>
      <c r="M61" s="24"/>
    </row>
    <row r="62" spans="1:13" x14ac:dyDescent="0.2">
      <c r="A62" s="234" t="s">
        <v>270</v>
      </c>
      <c r="B62" s="235"/>
      <c r="C62" s="235"/>
      <c r="D62" s="235"/>
      <c r="E62" s="235"/>
      <c r="F62" s="235"/>
      <c r="G62" s="235"/>
      <c r="H62" s="236"/>
      <c r="I62" s="4">
        <v>163</v>
      </c>
      <c r="J62" s="24"/>
      <c r="K62" s="24"/>
      <c r="L62" s="24"/>
      <c r="M62" s="24"/>
    </row>
    <row r="63" spans="1:13" x14ac:dyDescent="0.2">
      <c r="A63" s="234" t="s">
        <v>271</v>
      </c>
      <c r="B63" s="235"/>
      <c r="C63" s="235"/>
      <c r="D63" s="235"/>
      <c r="E63" s="235"/>
      <c r="F63" s="235"/>
      <c r="G63" s="235"/>
      <c r="H63" s="236"/>
      <c r="I63" s="4">
        <v>164</v>
      </c>
      <c r="J63" s="24"/>
      <c r="K63" s="24"/>
      <c r="L63" s="24"/>
      <c r="M63" s="24"/>
    </row>
    <row r="64" spans="1:13" x14ac:dyDescent="0.2">
      <c r="A64" s="234" t="s">
        <v>272</v>
      </c>
      <c r="B64" s="235"/>
      <c r="C64" s="235"/>
      <c r="D64" s="235"/>
      <c r="E64" s="235"/>
      <c r="F64" s="235"/>
      <c r="G64" s="235"/>
      <c r="H64" s="236"/>
      <c r="I64" s="4">
        <v>165</v>
      </c>
      <c r="J64" s="24"/>
      <c r="K64" s="24"/>
      <c r="L64" s="24"/>
      <c r="M64" s="24"/>
    </row>
    <row r="65" spans="1:13" ht="16.149999999999999" customHeight="1" x14ac:dyDescent="0.2">
      <c r="A65" s="234" t="s">
        <v>274</v>
      </c>
      <c r="B65" s="235"/>
      <c r="C65" s="235"/>
      <c r="D65" s="235"/>
      <c r="E65" s="235"/>
      <c r="F65" s="235"/>
      <c r="G65" s="235"/>
      <c r="H65" s="236"/>
      <c r="I65" s="4">
        <v>166</v>
      </c>
      <c r="J65" s="24"/>
      <c r="K65" s="24"/>
      <c r="L65" s="24"/>
      <c r="M65" s="24"/>
    </row>
    <row r="66" spans="1:13" ht="26.45" customHeight="1" x14ac:dyDescent="0.2">
      <c r="A66" s="234" t="s">
        <v>275</v>
      </c>
      <c r="B66" s="235"/>
      <c r="C66" s="235"/>
      <c r="D66" s="235"/>
      <c r="E66" s="235"/>
      <c r="F66" s="235"/>
      <c r="G66" s="235"/>
      <c r="H66" s="236"/>
      <c r="I66" s="4">
        <v>167</v>
      </c>
      <c r="J66" s="89">
        <f>J57-J65</f>
        <v>287272</v>
      </c>
      <c r="K66" s="89">
        <f>K57-K65</f>
        <v>287272</v>
      </c>
      <c r="L66" s="89">
        <f>L57-L65</f>
        <v>0</v>
      </c>
      <c r="M66" s="89">
        <f>M57-M65</f>
        <v>0</v>
      </c>
    </row>
    <row r="67" spans="1:13" x14ac:dyDescent="0.2">
      <c r="A67" s="234" t="s">
        <v>276</v>
      </c>
      <c r="B67" s="235"/>
      <c r="C67" s="235"/>
      <c r="D67" s="235"/>
      <c r="E67" s="235"/>
      <c r="F67" s="235"/>
      <c r="G67" s="235"/>
      <c r="H67" s="236"/>
      <c r="I67" s="4">
        <v>168</v>
      </c>
      <c r="J67" s="92">
        <f>J56+J66</f>
        <v>-70503730</v>
      </c>
      <c r="K67" s="92">
        <f>K56+K66</f>
        <v>-14192527</v>
      </c>
      <c r="L67" s="92">
        <f>L56+L66</f>
        <v>-227458659</v>
      </c>
      <c r="M67" s="92">
        <f>M56+M66</f>
        <v>-164830670</v>
      </c>
    </row>
    <row r="68" spans="1:13" ht="21.6" customHeight="1" x14ac:dyDescent="0.2">
      <c r="A68" s="242" t="s">
        <v>273</v>
      </c>
      <c r="B68" s="243"/>
      <c r="C68" s="243"/>
      <c r="D68" s="243"/>
      <c r="E68" s="243"/>
      <c r="F68" s="243"/>
      <c r="G68" s="243"/>
      <c r="H68" s="243"/>
      <c r="I68" s="279"/>
      <c r="J68" s="279"/>
      <c r="K68" s="279"/>
      <c r="L68" s="279"/>
      <c r="M68" s="280"/>
    </row>
    <row r="69" spans="1:13" x14ac:dyDescent="0.2">
      <c r="A69" s="246" t="s">
        <v>277</v>
      </c>
      <c r="B69" s="247"/>
      <c r="C69" s="247"/>
      <c r="D69" s="247"/>
      <c r="E69" s="247"/>
      <c r="F69" s="247"/>
      <c r="G69" s="247"/>
      <c r="H69" s="247"/>
      <c r="I69" s="248"/>
      <c r="J69" s="248"/>
      <c r="K69" s="248"/>
      <c r="L69" s="248"/>
      <c r="M69" s="249"/>
    </row>
    <row r="70" spans="1:13" x14ac:dyDescent="0.2">
      <c r="A70" s="281" t="s">
        <v>261</v>
      </c>
      <c r="B70" s="282"/>
      <c r="C70" s="282"/>
      <c r="D70" s="282"/>
      <c r="E70" s="282"/>
      <c r="F70" s="282"/>
      <c r="G70" s="282"/>
      <c r="H70" s="283"/>
      <c r="I70" s="4">
        <v>169</v>
      </c>
      <c r="J70" s="24">
        <v>-69870041</v>
      </c>
      <c r="K70" s="24">
        <v>-14093894</v>
      </c>
      <c r="L70" s="24">
        <v>-227122810</v>
      </c>
      <c r="M70" s="24">
        <v>-164894679</v>
      </c>
    </row>
    <row r="71" spans="1:13" x14ac:dyDescent="0.2">
      <c r="A71" s="284" t="s">
        <v>262</v>
      </c>
      <c r="B71" s="285"/>
      <c r="C71" s="285"/>
      <c r="D71" s="285"/>
      <c r="E71" s="285"/>
      <c r="F71" s="285"/>
      <c r="G71" s="285"/>
      <c r="H71" s="286"/>
      <c r="I71" s="7">
        <v>170</v>
      </c>
      <c r="J71" s="25">
        <v>-633689</v>
      </c>
      <c r="K71" s="25">
        <v>-385905</v>
      </c>
      <c r="L71" s="25">
        <v>-335849</v>
      </c>
      <c r="M71" s="25">
        <v>64009</v>
      </c>
    </row>
  </sheetData>
  <mergeCells count="73">
    <mergeCell ref="A3:M3"/>
    <mergeCell ref="A4:H4"/>
    <mergeCell ref="J4:K4"/>
    <mergeCell ref="L4:M4"/>
    <mergeCell ref="A1:M1"/>
    <mergeCell ref="A2:M2"/>
    <mergeCell ref="A29:H29"/>
    <mergeCell ref="A5:H5"/>
    <mergeCell ref="A15:H15"/>
    <mergeCell ref="A16:H16"/>
    <mergeCell ref="A6:H6"/>
    <mergeCell ref="A7:H7"/>
    <mergeCell ref="A8:H8"/>
    <mergeCell ref="A9:H9"/>
    <mergeCell ref="A10:H10"/>
    <mergeCell ref="A11:H11"/>
    <mergeCell ref="A12:H12"/>
    <mergeCell ref="A13:H13"/>
    <mergeCell ref="A45:H45"/>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56:H56"/>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70:H70"/>
    <mergeCell ref="A71:H71"/>
    <mergeCell ref="A65:H65"/>
    <mergeCell ref="A66:H66"/>
    <mergeCell ref="A67:H67"/>
    <mergeCell ref="A68:M68"/>
    <mergeCell ref="A69:M69"/>
    <mergeCell ref="A62:H62"/>
    <mergeCell ref="A63:H63"/>
    <mergeCell ref="A46:H46"/>
    <mergeCell ref="A64:H64"/>
    <mergeCell ref="A49:H49"/>
    <mergeCell ref="A50:H50"/>
    <mergeCell ref="A51:M51"/>
    <mergeCell ref="A52:M52"/>
    <mergeCell ref="A57:H57"/>
    <mergeCell ref="A58:H58"/>
    <mergeCell ref="A59:H59"/>
    <mergeCell ref="A60:H60"/>
    <mergeCell ref="A61:H61"/>
    <mergeCell ref="A53:H53"/>
    <mergeCell ref="A54:H54"/>
    <mergeCell ref="A55:M55"/>
  </mergeCells>
  <phoneticPr fontId="3" type="noConversion"/>
  <dataValidations count="3">
    <dataValidation type="whole" operator="notEqual" allowBlank="1" showInputMessage="1" showErrorMessage="1" errorTitle="Pogrešan unos" error="Mogu se unijeti samo cjelobrojne vrijednosti." sqref="J53:M54 J58:J65 J47:M47 J57:M57 L56 K58 L58:L65 J66:M67 J56 M58 J70:M71">
      <formula1>999999999999</formula1>
    </dataValidation>
    <dataValidation type="whole" operator="notEqual" allowBlank="1" showInputMessage="1" showErrorMessage="1" errorTitle="Pogrešan unos" error="Mogu se unijeti samo cjelobrojne pozitivne ili negativne vrijednosti." sqref="J11:M11 K14 K31">
      <formula1>999999999999</formula1>
    </dataValidation>
    <dataValidation type="whole" operator="greaterThanOrEqual" allowBlank="1" showInputMessage="1" showErrorMessage="1" errorTitle="Pogrešan unos" error="Mogu se unijeti samo cjelobrojne pozitivne vrijednosti." sqref="J48:M50 J7:M10 J42:M46 J36:J41 J34:K35 J12:J33 L12:M41 K12:K13 K15:K30 K32:K33">
      <formula1>0</formula1>
    </dataValidation>
  </dataValidations>
  <pageMargins left="0.74803149606299213" right="0.4" top="0.98425196850393704" bottom="0.98425196850393704" header="0.51181102362204722" footer="0.51181102362204722"/>
  <pageSetup paperSize="9" scale="80" orientation="portrait" r:id="rId1"/>
  <headerFooter alignWithMargins="0"/>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topLeftCell="A25" zoomScaleNormal="100" workbookViewId="0">
      <selection activeCell="A4" sqref="A4:I4"/>
    </sheetView>
  </sheetViews>
  <sheetFormatPr defaultRowHeight="12.75" x14ac:dyDescent="0.2"/>
  <cols>
    <col min="8" max="8" width="4.42578125" customWidth="1"/>
    <col min="10" max="11" width="12.5703125" customWidth="1"/>
  </cols>
  <sheetData>
    <row r="1" spans="1:11" ht="23.25" customHeight="1" x14ac:dyDescent="0.2">
      <c r="A1" s="300" t="s">
        <v>164</v>
      </c>
      <c r="B1" s="300"/>
      <c r="C1" s="300"/>
      <c r="D1" s="300"/>
      <c r="E1" s="300"/>
      <c r="F1" s="300"/>
      <c r="G1" s="300"/>
      <c r="H1" s="300"/>
      <c r="I1" s="300"/>
      <c r="J1" s="300"/>
      <c r="K1" s="300"/>
    </row>
    <row r="2" spans="1:11" ht="13.15" customHeight="1" x14ac:dyDescent="0.2">
      <c r="A2" s="301" t="s">
        <v>412</v>
      </c>
      <c r="B2" s="301"/>
      <c r="C2" s="301"/>
      <c r="D2" s="301"/>
      <c r="E2" s="301"/>
      <c r="F2" s="301"/>
      <c r="G2" s="301"/>
      <c r="H2" s="301"/>
      <c r="I2" s="301"/>
      <c r="J2" s="301"/>
      <c r="K2" s="301"/>
    </row>
    <row r="3" spans="1:11" x14ac:dyDescent="0.2">
      <c r="A3" s="26"/>
      <c r="B3" s="27"/>
      <c r="C3" s="27"/>
      <c r="D3" s="27"/>
      <c r="E3" s="27"/>
      <c r="F3" s="27"/>
      <c r="G3" s="27"/>
      <c r="H3" s="27"/>
      <c r="I3" s="27"/>
      <c r="J3" s="28"/>
      <c r="K3" s="3"/>
    </row>
    <row r="4" spans="1:11" x14ac:dyDescent="0.2">
      <c r="A4" s="266" t="s">
        <v>396</v>
      </c>
      <c r="B4" s="267"/>
      <c r="C4" s="267"/>
      <c r="D4" s="267"/>
      <c r="E4" s="267"/>
      <c r="F4" s="267"/>
      <c r="G4" s="267"/>
      <c r="H4" s="267"/>
      <c r="I4" s="267"/>
      <c r="J4" s="267"/>
      <c r="K4" s="268"/>
    </row>
    <row r="5" spans="1:11" ht="24" thickBot="1" x14ac:dyDescent="0.25">
      <c r="A5" s="302" t="s">
        <v>283</v>
      </c>
      <c r="B5" s="302"/>
      <c r="C5" s="302"/>
      <c r="D5" s="302"/>
      <c r="E5" s="302"/>
      <c r="F5" s="302"/>
      <c r="G5" s="302"/>
      <c r="H5" s="302"/>
      <c r="I5" s="150" t="s">
        <v>279</v>
      </c>
      <c r="J5" s="151" t="s">
        <v>143</v>
      </c>
      <c r="K5" s="151" t="s">
        <v>281</v>
      </c>
    </row>
    <row r="6" spans="1:11" x14ac:dyDescent="0.2">
      <c r="A6" s="303">
        <v>1</v>
      </c>
      <c r="B6" s="303"/>
      <c r="C6" s="303"/>
      <c r="D6" s="303"/>
      <c r="E6" s="303"/>
      <c r="F6" s="303"/>
      <c r="G6" s="303"/>
      <c r="H6" s="303"/>
      <c r="I6" s="152">
        <v>2</v>
      </c>
      <c r="J6" s="153" t="s">
        <v>97</v>
      </c>
      <c r="K6" s="153" t="s">
        <v>98</v>
      </c>
    </row>
    <row r="7" spans="1:11" x14ac:dyDescent="0.2">
      <c r="A7" s="242" t="s">
        <v>165</v>
      </c>
      <c r="B7" s="243"/>
      <c r="C7" s="243"/>
      <c r="D7" s="243"/>
      <c r="E7" s="243"/>
      <c r="F7" s="243"/>
      <c r="G7" s="243"/>
      <c r="H7" s="243"/>
      <c r="I7" s="294"/>
      <c r="J7" s="294"/>
      <c r="K7" s="295"/>
    </row>
    <row r="8" spans="1:11" x14ac:dyDescent="0.2">
      <c r="A8" s="228" t="s">
        <v>166</v>
      </c>
      <c r="B8" s="229"/>
      <c r="C8" s="229"/>
      <c r="D8" s="229"/>
      <c r="E8" s="229"/>
      <c r="F8" s="229"/>
      <c r="G8" s="229"/>
      <c r="H8" s="229"/>
      <c r="I8" s="4">
        <v>1</v>
      </c>
      <c r="J8" s="24">
        <v>1084219123</v>
      </c>
      <c r="K8" s="24">
        <v>1009141521</v>
      </c>
    </row>
    <row r="9" spans="1:11" x14ac:dyDescent="0.2">
      <c r="A9" s="228" t="s">
        <v>167</v>
      </c>
      <c r="B9" s="229"/>
      <c r="C9" s="229"/>
      <c r="D9" s="229"/>
      <c r="E9" s="229"/>
      <c r="F9" s="229"/>
      <c r="G9" s="229"/>
      <c r="H9" s="229"/>
      <c r="I9" s="4">
        <v>2</v>
      </c>
      <c r="J9" s="24"/>
      <c r="K9" s="24"/>
    </row>
    <row r="10" spans="1:11" x14ac:dyDescent="0.2">
      <c r="A10" s="228" t="s">
        <v>168</v>
      </c>
      <c r="B10" s="229"/>
      <c r="C10" s="229"/>
      <c r="D10" s="229"/>
      <c r="E10" s="229"/>
      <c r="F10" s="229"/>
      <c r="G10" s="229"/>
      <c r="H10" s="229"/>
      <c r="I10" s="4">
        <v>3</v>
      </c>
      <c r="J10" s="24">
        <v>2397414</v>
      </c>
      <c r="K10" s="24">
        <v>1479718</v>
      </c>
    </row>
    <row r="11" spans="1:11" x14ac:dyDescent="0.2">
      <c r="A11" s="228" t="s">
        <v>169</v>
      </c>
      <c r="B11" s="229"/>
      <c r="C11" s="229"/>
      <c r="D11" s="229"/>
      <c r="E11" s="229"/>
      <c r="F11" s="229"/>
      <c r="G11" s="229"/>
      <c r="H11" s="229"/>
      <c r="I11" s="4">
        <v>4</v>
      </c>
      <c r="J11" s="24">
        <v>162106768</v>
      </c>
      <c r="K11" s="24">
        <v>156670670</v>
      </c>
    </row>
    <row r="12" spans="1:11" x14ac:dyDescent="0.2">
      <c r="A12" s="228" t="s">
        <v>170</v>
      </c>
      <c r="B12" s="229"/>
      <c r="C12" s="229"/>
      <c r="D12" s="229"/>
      <c r="E12" s="229"/>
      <c r="F12" s="229"/>
      <c r="G12" s="229"/>
      <c r="H12" s="229"/>
      <c r="I12" s="4">
        <v>5</v>
      </c>
      <c r="J12" s="24">
        <v>2640209</v>
      </c>
      <c r="K12" s="24">
        <v>1399296</v>
      </c>
    </row>
    <row r="13" spans="1:11" x14ac:dyDescent="0.2">
      <c r="A13" s="234" t="s">
        <v>171</v>
      </c>
      <c r="B13" s="235"/>
      <c r="C13" s="235"/>
      <c r="D13" s="235"/>
      <c r="E13" s="235"/>
      <c r="F13" s="235"/>
      <c r="G13" s="235"/>
      <c r="H13" s="235"/>
      <c r="I13" s="4">
        <v>6</v>
      </c>
      <c r="J13" s="87">
        <f>SUM(J8:J12)</f>
        <v>1251363514</v>
      </c>
      <c r="K13" s="87">
        <f>SUM(K8:K12)</f>
        <v>1168691205</v>
      </c>
    </row>
    <row r="14" spans="1:11" x14ac:dyDescent="0.2">
      <c r="A14" s="228" t="s">
        <v>172</v>
      </c>
      <c r="B14" s="229"/>
      <c r="C14" s="229"/>
      <c r="D14" s="229"/>
      <c r="E14" s="229"/>
      <c r="F14" s="229"/>
      <c r="G14" s="229"/>
      <c r="H14" s="229"/>
      <c r="I14" s="4">
        <v>7</v>
      </c>
      <c r="J14" s="24">
        <v>1446589161</v>
      </c>
      <c r="K14" s="24">
        <v>895821831</v>
      </c>
    </row>
    <row r="15" spans="1:11" x14ac:dyDescent="0.2">
      <c r="A15" s="228" t="s">
        <v>173</v>
      </c>
      <c r="B15" s="229"/>
      <c r="C15" s="229"/>
      <c r="D15" s="229"/>
      <c r="E15" s="229"/>
      <c r="F15" s="229"/>
      <c r="G15" s="229"/>
      <c r="H15" s="229"/>
      <c r="I15" s="4">
        <v>8</v>
      </c>
      <c r="J15" s="24">
        <v>125349755</v>
      </c>
      <c r="K15" s="24">
        <v>119904127</v>
      </c>
    </row>
    <row r="16" spans="1:11" x14ac:dyDescent="0.2">
      <c r="A16" s="228" t="s">
        <v>174</v>
      </c>
      <c r="B16" s="229"/>
      <c r="C16" s="229"/>
      <c r="D16" s="229"/>
      <c r="E16" s="229"/>
      <c r="F16" s="229"/>
      <c r="G16" s="229"/>
      <c r="H16" s="229"/>
      <c r="I16" s="4">
        <v>9</v>
      </c>
      <c r="J16" s="24">
        <v>6726260</v>
      </c>
      <c r="K16" s="24">
        <v>7429265</v>
      </c>
    </row>
    <row r="17" spans="1:11" x14ac:dyDescent="0.2">
      <c r="A17" s="228" t="s">
        <v>176</v>
      </c>
      <c r="B17" s="229"/>
      <c r="C17" s="229"/>
      <c r="D17" s="229"/>
      <c r="E17" s="229"/>
      <c r="F17" s="229"/>
      <c r="G17" s="229"/>
      <c r="H17" s="229"/>
      <c r="I17" s="4">
        <v>10</v>
      </c>
      <c r="J17" s="24">
        <v>18577889</v>
      </c>
      <c r="K17" s="24">
        <v>15210604</v>
      </c>
    </row>
    <row r="18" spans="1:11" x14ac:dyDescent="0.2">
      <c r="A18" s="228" t="s">
        <v>175</v>
      </c>
      <c r="B18" s="229"/>
      <c r="C18" s="229"/>
      <c r="D18" s="229"/>
      <c r="E18" s="229"/>
      <c r="F18" s="229"/>
      <c r="G18" s="229"/>
      <c r="H18" s="229"/>
      <c r="I18" s="4">
        <v>11</v>
      </c>
      <c r="J18" s="24">
        <v>73622488</v>
      </c>
      <c r="K18" s="24">
        <v>45605198</v>
      </c>
    </row>
    <row r="19" spans="1:11" x14ac:dyDescent="0.2">
      <c r="A19" s="228" t="s">
        <v>177</v>
      </c>
      <c r="B19" s="229"/>
      <c r="C19" s="229"/>
      <c r="D19" s="229"/>
      <c r="E19" s="229"/>
      <c r="F19" s="229"/>
      <c r="G19" s="229"/>
      <c r="H19" s="229"/>
      <c r="I19" s="4">
        <v>12</v>
      </c>
      <c r="J19" s="24">
        <v>7861481</v>
      </c>
      <c r="K19" s="24">
        <v>21504112</v>
      </c>
    </row>
    <row r="20" spans="1:11" x14ac:dyDescent="0.2">
      <c r="A20" s="234" t="s">
        <v>178</v>
      </c>
      <c r="B20" s="235"/>
      <c r="C20" s="235"/>
      <c r="D20" s="235"/>
      <c r="E20" s="235"/>
      <c r="F20" s="235"/>
      <c r="G20" s="235"/>
      <c r="H20" s="235"/>
      <c r="I20" s="4">
        <v>13</v>
      </c>
      <c r="J20" s="87">
        <f>SUM(J14:J19)</f>
        <v>1678727034</v>
      </c>
      <c r="K20" s="87">
        <f>SUM(K14:K19)</f>
        <v>1105475137</v>
      </c>
    </row>
    <row r="21" spans="1:11" ht="23.45" customHeight="1" x14ac:dyDescent="0.2">
      <c r="A21" s="234" t="s">
        <v>179</v>
      </c>
      <c r="B21" s="296"/>
      <c r="C21" s="296"/>
      <c r="D21" s="296"/>
      <c r="E21" s="296"/>
      <c r="F21" s="296"/>
      <c r="G21" s="296"/>
      <c r="H21" s="297"/>
      <c r="I21" s="4">
        <v>14</v>
      </c>
      <c r="J21" s="87">
        <f>IF(J13&gt;J20,J13-J20,0)</f>
        <v>0</v>
      </c>
      <c r="K21" s="87">
        <f>IF(K13&gt;K20,K13-K20,0)</f>
        <v>63216068</v>
      </c>
    </row>
    <row r="22" spans="1:11" ht="23.45" customHeight="1" x14ac:dyDescent="0.2">
      <c r="A22" s="253" t="s">
        <v>180</v>
      </c>
      <c r="B22" s="298"/>
      <c r="C22" s="298"/>
      <c r="D22" s="298"/>
      <c r="E22" s="298"/>
      <c r="F22" s="298"/>
      <c r="G22" s="298"/>
      <c r="H22" s="299"/>
      <c r="I22" s="4">
        <v>15</v>
      </c>
      <c r="J22" s="87">
        <f>IF(J20&gt;J13,J20-J13,0)</f>
        <v>427363520</v>
      </c>
      <c r="K22" s="87">
        <f>IF(K20&gt;K13,K20-K13,0)</f>
        <v>0</v>
      </c>
    </row>
    <row r="23" spans="1:11" x14ac:dyDescent="0.2">
      <c r="A23" s="242" t="s">
        <v>181</v>
      </c>
      <c r="B23" s="243"/>
      <c r="C23" s="243"/>
      <c r="D23" s="243"/>
      <c r="E23" s="243"/>
      <c r="F23" s="243"/>
      <c r="G23" s="243"/>
      <c r="H23" s="243"/>
      <c r="I23" s="294"/>
      <c r="J23" s="294"/>
      <c r="K23" s="295"/>
    </row>
    <row r="24" spans="1:11" x14ac:dyDescent="0.2">
      <c r="A24" s="228" t="s">
        <v>182</v>
      </c>
      <c r="B24" s="229"/>
      <c r="C24" s="229"/>
      <c r="D24" s="229"/>
      <c r="E24" s="229"/>
      <c r="F24" s="229"/>
      <c r="G24" s="229"/>
      <c r="H24" s="229"/>
      <c r="I24" s="4">
        <v>16</v>
      </c>
      <c r="J24" s="22"/>
      <c r="K24" s="24">
        <v>11042</v>
      </c>
    </row>
    <row r="25" spans="1:11" x14ac:dyDescent="0.2">
      <c r="A25" s="228" t="s">
        <v>183</v>
      </c>
      <c r="B25" s="229"/>
      <c r="C25" s="229"/>
      <c r="D25" s="229"/>
      <c r="E25" s="229"/>
      <c r="F25" s="229"/>
      <c r="G25" s="229"/>
      <c r="H25" s="229"/>
      <c r="I25" s="4">
        <v>17</v>
      </c>
      <c r="J25" s="22"/>
      <c r="K25" s="24"/>
    </row>
    <row r="26" spans="1:11" x14ac:dyDescent="0.2">
      <c r="A26" s="228" t="s">
        <v>184</v>
      </c>
      <c r="B26" s="229"/>
      <c r="C26" s="229"/>
      <c r="D26" s="229"/>
      <c r="E26" s="229"/>
      <c r="F26" s="229"/>
      <c r="G26" s="229"/>
      <c r="H26" s="229"/>
      <c r="I26" s="4">
        <v>18</v>
      </c>
      <c r="J26" s="22"/>
      <c r="K26" s="24"/>
    </row>
    <row r="27" spans="1:11" x14ac:dyDescent="0.2">
      <c r="A27" s="228" t="s">
        <v>185</v>
      </c>
      <c r="B27" s="229"/>
      <c r="C27" s="229"/>
      <c r="D27" s="229"/>
      <c r="E27" s="229"/>
      <c r="F27" s="229"/>
      <c r="G27" s="229"/>
      <c r="H27" s="229"/>
      <c r="I27" s="4">
        <v>19</v>
      </c>
      <c r="J27" s="22">
        <v>1005704</v>
      </c>
      <c r="K27" s="24"/>
    </row>
    <row r="28" spans="1:11" x14ac:dyDescent="0.2">
      <c r="A28" s="228" t="s">
        <v>186</v>
      </c>
      <c r="B28" s="229"/>
      <c r="C28" s="229"/>
      <c r="D28" s="229"/>
      <c r="E28" s="229"/>
      <c r="F28" s="229"/>
      <c r="G28" s="229"/>
      <c r="H28" s="229"/>
      <c r="I28" s="4">
        <v>20</v>
      </c>
      <c r="J28" s="22"/>
      <c r="K28" s="24">
        <v>10039376</v>
      </c>
    </row>
    <row r="29" spans="1:11" x14ac:dyDescent="0.2">
      <c r="A29" s="234" t="s">
        <v>187</v>
      </c>
      <c r="B29" s="235"/>
      <c r="C29" s="235"/>
      <c r="D29" s="235"/>
      <c r="E29" s="235"/>
      <c r="F29" s="235"/>
      <c r="G29" s="235"/>
      <c r="H29" s="235"/>
      <c r="I29" s="4">
        <v>21</v>
      </c>
      <c r="J29" s="93">
        <f>SUM(J24:J28)</f>
        <v>1005704</v>
      </c>
      <c r="K29" s="87">
        <f>SUM(K24:K28)</f>
        <v>10050418</v>
      </c>
    </row>
    <row r="30" spans="1:11" x14ac:dyDescent="0.2">
      <c r="A30" s="228" t="s">
        <v>188</v>
      </c>
      <c r="B30" s="229"/>
      <c r="C30" s="229"/>
      <c r="D30" s="229"/>
      <c r="E30" s="229"/>
      <c r="F30" s="229"/>
      <c r="G30" s="229"/>
      <c r="H30" s="229"/>
      <c r="I30" s="4">
        <v>22</v>
      </c>
      <c r="J30" s="24">
        <v>43515999</v>
      </c>
      <c r="K30" s="24">
        <v>21994018</v>
      </c>
    </row>
    <row r="31" spans="1:11" x14ac:dyDescent="0.2">
      <c r="A31" s="228" t="s">
        <v>189</v>
      </c>
      <c r="B31" s="229"/>
      <c r="C31" s="229"/>
      <c r="D31" s="229"/>
      <c r="E31" s="229"/>
      <c r="F31" s="229"/>
      <c r="G31" s="229"/>
      <c r="H31" s="229"/>
      <c r="I31" s="4">
        <v>23</v>
      </c>
      <c r="J31" s="24"/>
      <c r="K31" s="24"/>
    </row>
    <row r="32" spans="1:11" x14ac:dyDescent="0.2">
      <c r="A32" s="228" t="s">
        <v>190</v>
      </c>
      <c r="B32" s="229"/>
      <c r="C32" s="229"/>
      <c r="D32" s="229"/>
      <c r="E32" s="229"/>
      <c r="F32" s="229"/>
      <c r="G32" s="229"/>
      <c r="H32" s="229"/>
      <c r="I32" s="4">
        <v>24</v>
      </c>
      <c r="J32" s="24"/>
      <c r="K32" s="24"/>
    </row>
    <row r="33" spans="1:11" x14ac:dyDescent="0.2">
      <c r="A33" s="234" t="s">
        <v>191</v>
      </c>
      <c r="B33" s="235"/>
      <c r="C33" s="235"/>
      <c r="D33" s="235"/>
      <c r="E33" s="235"/>
      <c r="F33" s="235"/>
      <c r="G33" s="235"/>
      <c r="H33" s="235"/>
      <c r="I33" s="4">
        <v>25</v>
      </c>
      <c r="J33" s="87">
        <f>SUM(J30:J32)</f>
        <v>43515999</v>
      </c>
      <c r="K33" s="87">
        <f>SUM(K30:K32)</f>
        <v>21994018</v>
      </c>
    </row>
    <row r="34" spans="1:11" ht="23.45" customHeight="1" x14ac:dyDescent="0.2">
      <c r="A34" s="234" t="s">
        <v>192</v>
      </c>
      <c r="B34" s="235"/>
      <c r="C34" s="235"/>
      <c r="D34" s="235"/>
      <c r="E34" s="235"/>
      <c r="F34" s="235"/>
      <c r="G34" s="235"/>
      <c r="H34" s="235"/>
      <c r="I34" s="4">
        <v>26</v>
      </c>
      <c r="J34" s="87">
        <f>IF(J29&gt;J33,J29-J33,0)</f>
        <v>0</v>
      </c>
      <c r="K34" s="87">
        <f>IF(K29&gt;K33,K29-K33,0)</f>
        <v>0</v>
      </c>
    </row>
    <row r="35" spans="1:11" ht="23.45" customHeight="1" x14ac:dyDescent="0.2">
      <c r="A35" s="234" t="s">
        <v>193</v>
      </c>
      <c r="B35" s="235"/>
      <c r="C35" s="235"/>
      <c r="D35" s="235"/>
      <c r="E35" s="235"/>
      <c r="F35" s="235"/>
      <c r="G35" s="235"/>
      <c r="H35" s="235"/>
      <c r="I35" s="4">
        <v>27</v>
      </c>
      <c r="J35" s="87">
        <f>IF(J33&gt;J29,J33-J29,0)</f>
        <v>42510295</v>
      </c>
      <c r="K35" s="87">
        <f>IF(K33&gt;K29,K33-K29,0)</f>
        <v>11943600</v>
      </c>
    </row>
    <row r="36" spans="1:11" x14ac:dyDescent="0.2">
      <c r="A36" s="242" t="s">
        <v>194</v>
      </c>
      <c r="B36" s="243"/>
      <c r="C36" s="243"/>
      <c r="D36" s="243"/>
      <c r="E36" s="243"/>
      <c r="F36" s="243"/>
      <c r="G36" s="243"/>
      <c r="H36" s="243"/>
      <c r="I36" s="294">
        <v>0</v>
      </c>
      <c r="J36" s="294"/>
      <c r="K36" s="295"/>
    </row>
    <row r="37" spans="1:11" x14ac:dyDescent="0.2">
      <c r="A37" s="228" t="s">
        <v>195</v>
      </c>
      <c r="B37" s="229"/>
      <c r="C37" s="229"/>
      <c r="D37" s="229"/>
      <c r="E37" s="229"/>
      <c r="F37" s="229"/>
      <c r="G37" s="229"/>
      <c r="H37" s="229"/>
      <c r="I37" s="4">
        <v>28</v>
      </c>
      <c r="J37" s="24"/>
      <c r="K37" s="24"/>
    </row>
    <row r="38" spans="1:11" x14ac:dyDescent="0.2">
      <c r="A38" s="228" t="s">
        <v>196</v>
      </c>
      <c r="B38" s="229"/>
      <c r="C38" s="229"/>
      <c r="D38" s="229"/>
      <c r="E38" s="229"/>
      <c r="F38" s="229"/>
      <c r="G38" s="229"/>
      <c r="H38" s="229"/>
      <c r="I38" s="4">
        <v>29</v>
      </c>
      <c r="J38" s="24">
        <v>1034300000</v>
      </c>
      <c r="K38" s="24">
        <v>589510000</v>
      </c>
    </row>
    <row r="39" spans="1:11" x14ac:dyDescent="0.2">
      <c r="A39" s="228" t="s">
        <v>197</v>
      </c>
      <c r="B39" s="229"/>
      <c r="C39" s="229"/>
      <c r="D39" s="229"/>
      <c r="E39" s="229"/>
      <c r="F39" s="229"/>
      <c r="G39" s="229"/>
      <c r="H39" s="229"/>
      <c r="I39" s="4">
        <v>30</v>
      </c>
      <c r="J39" s="24">
        <v>485182668</v>
      </c>
      <c r="K39" s="24">
        <v>204449986</v>
      </c>
    </row>
    <row r="40" spans="1:11" x14ac:dyDescent="0.2">
      <c r="A40" s="234" t="s">
        <v>198</v>
      </c>
      <c r="B40" s="235"/>
      <c r="C40" s="235"/>
      <c r="D40" s="235"/>
      <c r="E40" s="235"/>
      <c r="F40" s="235"/>
      <c r="G40" s="235"/>
      <c r="H40" s="235"/>
      <c r="I40" s="4">
        <v>31</v>
      </c>
      <c r="J40" s="87">
        <f>SUM(J37:J39)</f>
        <v>1519482668</v>
      </c>
      <c r="K40" s="87">
        <f>SUM(K37:K39)</f>
        <v>793959986</v>
      </c>
    </row>
    <row r="41" spans="1:11" x14ac:dyDescent="0.2">
      <c r="A41" s="228" t="s">
        <v>199</v>
      </c>
      <c r="B41" s="229"/>
      <c r="C41" s="229"/>
      <c r="D41" s="229"/>
      <c r="E41" s="229"/>
      <c r="F41" s="229"/>
      <c r="G41" s="229"/>
      <c r="H41" s="229"/>
      <c r="I41" s="4">
        <v>32</v>
      </c>
      <c r="J41" s="24">
        <v>969022222</v>
      </c>
      <c r="K41" s="24">
        <v>676911776</v>
      </c>
    </row>
    <row r="42" spans="1:11" x14ac:dyDescent="0.2">
      <c r="A42" s="228" t="s">
        <v>200</v>
      </c>
      <c r="B42" s="229"/>
      <c r="C42" s="229"/>
      <c r="D42" s="229"/>
      <c r="E42" s="229"/>
      <c r="F42" s="229"/>
      <c r="G42" s="229"/>
      <c r="H42" s="229"/>
      <c r="I42" s="4">
        <v>33</v>
      </c>
      <c r="J42" s="24"/>
      <c r="K42" s="24"/>
    </row>
    <row r="43" spans="1:11" x14ac:dyDescent="0.2">
      <c r="A43" s="228" t="s">
        <v>201</v>
      </c>
      <c r="B43" s="229"/>
      <c r="C43" s="229"/>
      <c r="D43" s="229"/>
      <c r="E43" s="229"/>
      <c r="F43" s="229"/>
      <c r="G43" s="229"/>
      <c r="H43" s="229"/>
      <c r="I43" s="4">
        <v>34</v>
      </c>
      <c r="J43" s="24"/>
      <c r="K43" s="24"/>
    </row>
    <row r="44" spans="1:11" x14ac:dyDescent="0.2">
      <c r="A44" s="228" t="s">
        <v>202</v>
      </c>
      <c r="B44" s="229"/>
      <c r="C44" s="229"/>
      <c r="D44" s="229"/>
      <c r="E44" s="229"/>
      <c r="F44" s="229"/>
      <c r="G44" s="229"/>
      <c r="H44" s="229"/>
      <c r="I44" s="4">
        <v>35</v>
      </c>
      <c r="J44" s="24"/>
      <c r="K44" s="24"/>
    </row>
    <row r="45" spans="1:11" x14ac:dyDescent="0.2">
      <c r="A45" s="228" t="s">
        <v>203</v>
      </c>
      <c r="B45" s="229"/>
      <c r="C45" s="229"/>
      <c r="D45" s="229"/>
      <c r="E45" s="229"/>
      <c r="F45" s="229"/>
      <c r="G45" s="229"/>
      <c r="H45" s="229"/>
      <c r="I45" s="4">
        <v>36</v>
      </c>
      <c r="J45" s="24">
        <v>109081401</v>
      </c>
      <c r="K45" s="24">
        <v>78982884</v>
      </c>
    </row>
    <row r="46" spans="1:11" x14ac:dyDescent="0.2">
      <c r="A46" s="234" t="s">
        <v>204</v>
      </c>
      <c r="B46" s="235"/>
      <c r="C46" s="235"/>
      <c r="D46" s="235"/>
      <c r="E46" s="235"/>
      <c r="F46" s="235"/>
      <c r="G46" s="235"/>
      <c r="H46" s="235"/>
      <c r="I46" s="4">
        <v>37</v>
      </c>
      <c r="J46" s="87">
        <f>SUM(J41:J45)</f>
        <v>1078103623</v>
      </c>
      <c r="K46" s="87">
        <f>SUM(K41:K45)</f>
        <v>755894660</v>
      </c>
    </row>
    <row r="47" spans="1:11" ht="23.45" customHeight="1" x14ac:dyDescent="0.2">
      <c r="A47" s="234" t="s">
        <v>205</v>
      </c>
      <c r="B47" s="235"/>
      <c r="C47" s="235"/>
      <c r="D47" s="235"/>
      <c r="E47" s="235"/>
      <c r="F47" s="235"/>
      <c r="G47" s="235"/>
      <c r="H47" s="235"/>
      <c r="I47" s="4">
        <v>38</v>
      </c>
      <c r="J47" s="87">
        <f>IF(J40&gt;J46,J40-J46,0)</f>
        <v>441379045</v>
      </c>
      <c r="K47" s="87">
        <f>IF(K40&gt;K46,K40-K46,0)</f>
        <v>38065326</v>
      </c>
    </row>
    <row r="48" spans="1:11" ht="23.45" customHeight="1" x14ac:dyDescent="0.2">
      <c r="A48" s="234" t="s">
        <v>206</v>
      </c>
      <c r="B48" s="235"/>
      <c r="C48" s="235"/>
      <c r="D48" s="235"/>
      <c r="E48" s="235"/>
      <c r="F48" s="235"/>
      <c r="G48" s="235"/>
      <c r="H48" s="235"/>
      <c r="I48" s="4">
        <v>39</v>
      </c>
      <c r="J48" s="87">
        <f>IF(J46&gt;J40,J46-J40,0)</f>
        <v>0</v>
      </c>
      <c r="K48" s="87">
        <f>IF(K46&gt;K40,K46-K40,0)</f>
        <v>0</v>
      </c>
    </row>
    <row r="49" spans="1:11" x14ac:dyDescent="0.2">
      <c r="A49" s="234" t="s">
        <v>207</v>
      </c>
      <c r="B49" s="235"/>
      <c r="C49" s="235"/>
      <c r="D49" s="235"/>
      <c r="E49" s="235"/>
      <c r="F49" s="235"/>
      <c r="G49" s="235"/>
      <c r="H49" s="235"/>
      <c r="I49" s="4">
        <v>40</v>
      </c>
      <c r="J49" s="87">
        <f>IF(J21-J22+J34-J35+J47-J48&gt;0,J21-J22+J34-J35+J47-J48,0)</f>
        <v>0</v>
      </c>
      <c r="K49" s="87">
        <f>IF(K21-K22+K34-K35+K47-K48&gt;0,K21-K22+K34-K35+K47-K48,0)</f>
        <v>89337794</v>
      </c>
    </row>
    <row r="50" spans="1:11" x14ac:dyDescent="0.2">
      <c r="A50" s="234" t="s">
        <v>208</v>
      </c>
      <c r="B50" s="235"/>
      <c r="C50" s="235"/>
      <c r="D50" s="235"/>
      <c r="E50" s="235"/>
      <c r="F50" s="235"/>
      <c r="G50" s="235"/>
      <c r="H50" s="235"/>
      <c r="I50" s="4">
        <v>41</v>
      </c>
      <c r="J50" s="87">
        <f>IF(J22-J21+J35-J34+J48-J47&gt;0,J22-J21+J35-J34+J48-J47,0)</f>
        <v>28494770</v>
      </c>
      <c r="K50" s="87">
        <f>IF(K22-K21+K35-K34+K48-K47&gt;0,K22-K21+K35-K34+K48-K47,0)</f>
        <v>0</v>
      </c>
    </row>
    <row r="51" spans="1:11" x14ac:dyDescent="0.2">
      <c r="A51" s="234" t="s">
        <v>209</v>
      </c>
      <c r="B51" s="235"/>
      <c r="C51" s="235"/>
      <c r="D51" s="235"/>
      <c r="E51" s="235"/>
      <c r="F51" s="235"/>
      <c r="G51" s="235"/>
      <c r="H51" s="235"/>
      <c r="I51" s="4">
        <v>42</v>
      </c>
      <c r="J51" s="24">
        <v>50659152</v>
      </c>
      <c r="K51" s="24">
        <v>28433601</v>
      </c>
    </row>
    <row r="52" spans="1:11" x14ac:dyDescent="0.2">
      <c r="A52" s="234" t="s">
        <v>210</v>
      </c>
      <c r="B52" s="235"/>
      <c r="C52" s="235"/>
      <c r="D52" s="235"/>
      <c r="E52" s="235"/>
      <c r="F52" s="235"/>
      <c r="G52" s="235"/>
      <c r="H52" s="235"/>
      <c r="I52" s="4">
        <v>43</v>
      </c>
      <c r="J52" s="24"/>
      <c r="K52" s="24">
        <f>K54-K51</f>
        <v>89337794</v>
      </c>
    </row>
    <row r="53" spans="1:11" x14ac:dyDescent="0.2">
      <c r="A53" s="234" t="s">
        <v>211</v>
      </c>
      <c r="B53" s="235"/>
      <c r="C53" s="235"/>
      <c r="D53" s="235"/>
      <c r="E53" s="235"/>
      <c r="F53" s="235"/>
      <c r="G53" s="235"/>
      <c r="H53" s="235"/>
      <c r="I53" s="4">
        <v>44</v>
      </c>
      <c r="J53" s="24">
        <f>J51-J54</f>
        <v>28494770</v>
      </c>
      <c r="K53" s="24"/>
    </row>
    <row r="54" spans="1:11" x14ac:dyDescent="0.2">
      <c r="A54" s="253" t="s">
        <v>212</v>
      </c>
      <c r="B54" s="254"/>
      <c r="C54" s="254"/>
      <c r="D54" s="254"/>
      <c r="E54" s="254"/>
      <c r="F54" s="254"/>
      <c r="G54" s="254"/>
      <c r="H54" s="254"/>
      <c r="I54" s="7">
        <v>45</v>
      </c>
      <c r="J54" s="90">
        <v>22164382</v>
      </c>
      <c r="K54" s="90">
        <v>117771395</v>
      </c>
    </row>
    <row r="55" spans="1:11" x14ac:dyDescent="0.2">
      <c r="A55" s="64" t="s">
        <v>213</v>
      </c>
      <c r="B55" s="63"/>
      <c r="C55" s="63"/>
      <c r="D55" s="63"/>
      <c r="E55" s="63"/>
      <c r="F55" s="63"/>
      <c r="G55" s="63"/>
      <c r="H55" s="63"/>
      <c r="I55" s="63"/>
      <c r="J55" s="63"/>
      <c r="K55" s="63"/>
    </row>
  </sheetData>
  <mergeCells count="53">
    <mergeCell ref="A4:K4"/>
    <mergeCell ref="A1:K1"/>
    <mergeCell ref="A2:K2"/>
    <mergeCell ref="A13:H13"/>
    <mergeCell ref="A5:H5"/>
    <mergeCell ref="A6:H6"/>
    <mergeCell ref="A7:K7"/>
    <mergeCell ref="A8:H8"/>
    <mergeCell ref="A14:H14"/>
    <mergeCell ref="A15:H15"/>
    <mergeCell ref="A16:H16"/>
    <mergeCell ref="A9:H9"/>
    <mergeCell ref="A10:H10"/>
    <mergeCell ref="A11:H11"/>
    <mergeCell ref="A12:H12"/>
    <mergeCell ref="A31:H31"/>
    <mergeCell ref="A32:H32"/>
    <mergeCell ref="A17:H17"/>
    <mergeCell ref="A18:H18"/>
    <mergeCell ref="A19:H19"/>
    <mergeCell ref="A20:H20"/>
    <mergeCell ref="A21:H21"/>
    <mergeCell ref="A22:H22"/>
    <mergeCell ref="A23:K23"/>
    <mergeCell ref="A24:H24"/>
    <mergeCell ref="A25:H25"/>
    <mergeCell ref="A26:H26"/>
    <mergeCell ref="A27:H27"/>
    <mergeCell ref="A28:H28"/>
    <mergeCell ref="A29:H29"/>
    <mergeCell ref="A30:H30"/>
    <mergeCell ref="A47:H47"/>
    <mergeCell ref="A48:H48"/>
    <mergeCell ref="A33:H33"/>
    <mergeCell ref="A34:H34"/>
    <mergeCell ref="A35:H35"/>
    <mergeCell ref="A36:K36"/>
    <mergeCell ref="A37:H37"/>
    <mergeCell ref="A38:H38"/>
    <mergeCell ref="A39:H39"/>
    <mergeCell ref="A40:H40"/>
    <mergeCell ref="A41:H41"/>
    <mergeCell ref="A42:H42"/>
    <mergeCell ref="A43:H43"/>
    <mergeCell ref="A44:H44"/>
    <mergeCell ref="A45:H45"/>
    <mergeCell ref="A46:H46"/>
    <mergeCell ref="A53:H53"/>
    <mergeCell ref="A54:H54"/>
    <mergeCell ref="A49:H49"/>
    <mergeCell ref="A50:H50"/>
    <mergeCell ref="A51:H51"/>
    <mergeCell ref="A52:H52"/>
  </mergeCells>
  <phoneticPr fontId="3" type="noConversion"/>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30:K32 J24:K28 J14:K19 J8:K12 J41:K45 J37:K39 J51:K53">
      <formula1>9999999998</formula1>
    </dataValidation>
    <dataValidation type="whole" operator="greaterThanOrEqual" allowBlank="1" showInputMessage="1" showErrorMessage="1" errorTitle="Pogrešan unos" error="Mogu se unijeti samo cjelobrojne pozitivne vrijednosti." sqref="J33:K36 J29:K29 J20:K23 J13:K13 J40:K40 J46:K5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6"/>
  <sheetViews>
    <sheetView view="pageBreakPreview" zoomScaleNormal="100" workbookViewId="0">
      <selection activeCell="A4" sqref="A4:I4"/>
    </sheetView>
  </sheetViews>
  <sheetFormatPr defaultColWidth="9.140625" defaultRowHeight="12.75" x14ac:dyDescent="0.2"/>
  <cols>
    <col min="1" max="1" width="7.28515625" style="66" customWidth="1"/>
    <col min="2" max="2" width="5.7109375" style="66" customWidth="1"/>
    <col min="3" max="3" width="11" style="66" customWidth="1"/>
    <col min="4" max="4" width="7.140625" style="66" customWidth="1"/>
    <col min="5" max="5" width="10.5703125" style="66" customWidth="1"/>
    <col min="6" max="6" width="7.28515625" style="66" customWidth="1"/>
    <col min="7" max="7" width="9.140625" style="66"/>
    <col min="8" max="8" width="6.28515625" style="66" customWidth="1"/>
    <col min="9" max="9" width="8.28515625" style="66" customWidth="1"/>
    <col min="10" max="10" width="10" style="66" customWidth="1"/>
    <col min="11" max="11" width="10.42578125" style="66" customWidth="1"/>
    <col min="12" max="16384" width="9.140625" style="66"/>
  </cols>
  <sheetData>
    <row r="1" spans="1:12" ht="28.5" customHeight="1" x14ac:dyDescent="0.2">
      <c r="A1" s="315" t="s">
        <v>140</v>
      </c>
      <c r="B1" s="316"/>
      <c r="C1" s="316"/>
      <c r="D1" s="316"/>
      <c r="E1" s="316"/>
      <c r="F1" s="316"/>
      <c r="G1" s="316"/>
      <c r="H1" s="316"/>
      <c r="I1" s="316"/>
      <c r="J1" s="316"/>
      <c r="K1" s="316"/>
      <c r="L1" s="65"/>
    </row>
    <row r="2" spans="1:12" ht="15.75" x14ac:dyDescent="0.2">
      <c r="A2" s="76"/>
      <c r="B2" s="77"/>
      <c r="C2" s="304" t="s">
        <v>141</v>
      </c>
      <c r="D2" s="304"/>
      <c r="E2" s="154">
        <v>41640</v>
      </c>
      <c r="F2" s="78" t="s">
        <v>113</v>
      </c>
      <c r="G2" s="305">
        <v>41820</v>
      </c>
      <c r="H2" s="306"/>
      <c r="I2" s="77"/>
      <c r="J2" s="77"/>
      <c r="K2" s="77"/>
      <c r="L2" s="67"/>
    </row>
    <row r="3" spans="1:12" ht="21.6" customHeight="1" x14ac:dyDescent="0.2">
      <c r="A3" s="266" t="s">
        <v>396</v>
      </c>
      <c r="B3" s="267"/>
      <c r="C3" s="267"/>
      <c r="D3" s="267"/>
      <c r="E3" s="267"/>
      <c r="F3" s="267"/>
      <c r="G3" s="267"/>
      <c r="H3" s="267"/>
      <c r="I3" s="267"/>
      <c r="J3" s="267"/>
      <c r="K3" s="268"/>
      <c r="L3" s="67"/>
    </row>
    <row r="4" spans="1:12" ht="24.75" thickBot="1" x14ac:dyDescent="0.25">
      <c r="A4" s="307" t="s">
        <v>283</v>
      </c>
      <c r="B4" s="307"/>
      <c r="C4" s="307"/>
      <c r="D4" s="307"/>
      <c r="E4" s="307"/>
      <c r="F4" s="307"/>
      <c r="G4" s="307"/>
      <c r="H4" s="307"/>
      <c r="I4" s="155" t="s">
        <v>142</v>
      </c>
      <c r="J4" s="156" t="s">
        <v>143</v>
      </c>
      <c r="K4" s="156" t="s">
        <v>282</v>
      </c>
    </row>
    <row r="5" spans="1:12" x14ac:dyDescent="0.2">
      <c r="A5" s="308">
        <v>1</v>
      </c>
      <c r="B5" s="308"/>
      <c r="C5" s="308"/>
      <c r="D5" s="308"/>
      <c r="E5" s="308"/>
      <c r="F5" s="308"/>
      <c r="G5" s="308"/>
      <c r="H5" s="308"/>
      <c r="I5" s="158">
        <v>2</v>
      </c>
      <c r="J5" s="157" t="s">
        <v>97</v>
      </c>
      <c r="K5" s="157" t="s">
        <v>98</v>
      </c>
    </row>
    <row r="6" spans="1:12" x14ac:dyDescent="0.2">
      <c r="A6" s="309" t="s">
        <v>144</v>
      </c>
      <c r="B6" s="310"/>
      <c r="C6" s="310"/>
      <c r="D6" s="310"/>
      <c r="E6" s="310"/>
      <c r="F6" s="310"/>
      <c r="G6" s="310"/>
      <c r="H6" s="310"/>
      <c r="I6" s="68">
        <v>1</v>
      </c>
      <c r="J6" s="23">
        <v>754195990</v>
      </c>
      <c r="K6" s="69">
        <v>133093410</v>
      </c>
    </row>
    <row r="7" spans="1:12" x14ac:dyDescent="0.2">
      <c r="A7" s="309" t="s">
        <v>145</v>
      </c>
      <c r="B7" s="310"/>
      <c r="C7" s="310"/>
      <c r="D7" s="310"/>
      <c r="E7" s="310"/>
      <c r="F7" s="310"/>
      <c r="G7" s="310"/>
      <c r="H7" s="310"/>
      <c r="I7" s="68">
        <v>2</v>
      </c>
      <c r="J7" s="24"/>
      <c r="K7" s="70">
        <v>301687004</v>
      </c>
    </row>
    <row r="8" spans="1:12" x14ac:dyDescent="0.2">
      <c r="A8" s="309" t="s">
        <v>146</v>
      </c>
      <c r="B8" s="310"/>
      <c r="C8" s="310"/>
      <c r="D8" s="310"/>
      <c r="E8" s="310"/>
      <c r="F8" s="310"/>
      <c r="G8" s="310"/>
      <c r="H8" s="310"/>
      <c r="I8" s="68">
        <v>3</v>
      </c>
      <c r="J8" s="24">
        <v>7967248</v>
      </c>
      <c r="K8" s="70"/>
    </row>
    <row r="9" spans="1:12" x14ac:dyDescent="0.2">
      <c r="A9" s="309" t="s">
        <v>147</v>
      </c>
      <c r="B9" s="310"/>
      <c r="C9" s="310"/>
      <c r="D9" s="310"/>
      <c r="E9" s="310"/>
      <c r="F9" s="310"/>
      <c r="G9" s="310"/>
      <c r="H9" s="310"/>
      <c r="I9" s="68">
        <v>4</v>
      </c>
      <c r="J9" s="24">
        <v>2006043</v>
      </c>
      <c r="K9" s="70">
        <v>-755738</v>
      </c>
    </row>
    <row r="10" spans="1:12" x14ac:dyDescent="0.2">
      <c r="A10" s="309" t="s">
        <v>148</v>
      </c>
      <c r="B10" s="310"/>
      <c r="C10" s="310"/>
      <c r="D10" s="310"/>
      <c r="E10" s="310"/>
      <c r="F10" s="310"/>
      <c r="G10" s="310"/>
      <c r="H10" s="310"/>
      <c r="I10" s="68">
        <v>5</v>
      </c>
      <c r="J10" s="24">
        <v>-330259239</v>
      </c>
      <c r="K10" s="70">
        <v>-227458659</v>
      </c>
    </row>
    <row r="11" spans="1:12" x14ac:dyDescent="0.2">
      <c r="A11" s="309" t="s">
        <v>149</v>
      </c>
      <c r="B11" s="310"/>
      <c r="C11" s="310"/>
      <c r="D11" s="310"/>
      <c r="E11" s="310"/>
      <c r="F11" s="310"/>
      <c r="G11" s="310"/>
      <c r="H11" s="310"/>
      <c r="I11" s="68">
        <v>6</v>
      </c>
      <c r="J11" s="24"/>
      <c r="K11" s="70"/>
    </row>
    <row r="12" spans="1:12" x14ac:dyDescent="0.2">
      <c r="A12" s="309" t="s">
        <v>150</v>
      </c>
      <c r="B12" s="310"/>
      <c r="C12" s="310"/>
      <c r="D12" s="310"/>
      <c r="E12" s="310"/>
      <c r="F12" s="310"/>
      <c r="G12" s="310"/>
      <c r="H12" s="310"/>
      <c r="I12" s="68">
        <v>7</v>
      </c>
      <c r="J12" s="24"/>
      <c r="K12" s="70"/>
    </row>
    <row r="13" spans="1:12" x14ac:dyDescent="0.2">
      <c r="A13" s="309" t="s">
        <v>151</v>
      </c>
      <c r="B13" s="310"/>
      <c r="C13" s="310"/>
      <c r="D13" s="310"/>
      <c r="E13" s="310"/>
      <c r="F13" s="310"/>
      <c r="G13" s="310"/>
      <c r="H13" s="310"/>
      <c r="I13" s="68">
        <v>8</v>
      </c>
      <c r="J13" s="24"/>
      <c r="K13" s="70"/>
    </row>
    <row r="14" spans="1:12" x14ac:dyDescent="0.2">
      <c r="A14" s="309" t="s">
        <v>152</v>
      </c>
      <c r="B14" s="310"/>
      <c r="C14" s="310"/>
      <c r="D14" s="310"/>
      <c r="E14" s="310"/>
      <c r="F14" s="310"/>
      <c r="G14" s="310"/>
      <c r="H14" s="310"/>
      <c r="I14" s="68">
        <v>9</v>
      </c>
      <c r="J14" s="24">
        <v>4153132</v>
      </c>
      <c r="K14" s="70">
        <v>3817284</v>
      </c>
    </row>
    <row r="15" spans="1:12" ht="18.600000000000001" customHeight="1" x14ac:dyDescent="0.2">
      <c r="A15" s="311" t="s">
        <v>153</v>
      </c>
      <c r="B15" s="312"/>
      <c r="C15" s="312"/>
      <c r="D15" s="312"/>
      <c r="E15" s="312"/>
      <c r="F15" s="312"/>
      <c r="G15" s="312"/>
      <c r="H15" s="312"/>
      <c r="I15" s="68">
        <v>10</v>
      </c>
      <c r="J15" s="160">
        <f>SUM(J6:J14)</f>
        <v>438063174</v>
      </c>
      <c r="K15" s="160">
        <f>SUM(K6:K14)</f>
        <v>210383301</v>
      </c>
    </row>
    <row r="16" spans="1:12" x14ac:dyDescent="0.2">
      <c r="A16" s="309" t="s">
        <v>154</v>
      </c>
      <c r="B16" s="310"/>
      <c r="C16" s="310"/>
      <c r="D16" s="310"/>
      <c r="E16" s="310"/>
      <c r="F16" s="310"/>
      <c r="G16" s="310"/>
      <c r="H16" s="310"/>
      <c r="I16" s="68">
        <v>11</v>
      </c>
      <c r="J16" s="70"/>
      <c r="K16" s="70"/>
    </row>
    <row r="17" spans="1:11" x14ac:dyDescent="0.2">
      <c r="A17" s="309" t="s">
        <v>155</v>
      </c>
      <c r="B17" s="310"/>
      <c r="C17" s="310"/>
      <c r="D17" s="310"/>
      <c r="E17" s="310"/>
      <c r="F17" s="310"/>
      <c r="G17" s="310"/>
      <c r="H17" s="310"/>
      <c r="I17" s="68">
        <v>12</v>
      </c>
      <c r="J17" s="70"/>
      <c r="K17" s="70"/>
    </row>
    <row r="18" spans="1:11" x14ac:dyDescent="0.2">
      <c r="A18" s="309" t="s">
        <v>156</v>
      </c>
      <c r="B18" s="310"/>
      <c r="C18" s="310"/>
      <c r="D18" s="310"/>
      <c r="E18" s="310"/>
      <c r="F18" s="310"/>
      <c r="G18" s="310"/>
      <c r="H18" s="310"/>
      <c r="I18" s="68">
        <v>13</v>
      </c>
      <c r="J18" s="70"/>
      <c r="K18" s="70"/>
    </row>
    <row r="19" spans="1:11" x14ac:dyDescent="0.2">
      <c r="A19" s="309" t="s">
        <v>157</v>
      </c>
      <c r="B19" s="310"/>
      <c r="C19" s="310"/>
      <c r="D19" s="310"/>
      <c r="E19" s="310"/>
      <c r="F19" s="310"/>
      <c r="G19" s="310"/>
      <c r="H19" s="310"/>
      <c r="I19" s="68">
        <v>14</v>
      </c>
      <c r="J19" s="70"/>
      <c r="K19" s="70"/>
    </row>
    <row r="20" spans="1:11" x14ac:dyDescent="0.2">
      <c r="A20" s="309" t="s">
        <v>158</v>
      </c>
      <c r="B20" s="310"/>
      <c r="C20" s="310"/>
      <c r="D20" s="310"/>
      <c r="E20" s="310"/>
      <c r="F20" s="310"/>
      <c r="G20" s="310"/>
      <c r="H20" s="310"/>
      <c r="I20" s="68">
        <v>15</v>
      </c>
      <c r="J20" s="70"/>
      <c r="K20" s="70"/>
    </row>
    <row r="21" spans="1:11" x14ac:dyDescent="0.2">
      <c r="A21" s="309" t="s">
        <v>159</v>
      </c>
      <c r="B21" s="310"/>
      <c r="C21" s="310"/>
      <c r="D21" s="310"/>
      <c r="E21" s="310"/>
      <c r="F21" s="310"/>
      <c r="G21" s="310"/>
      <c r="H21" s="310"/>
      <c r="I21" s="68">
        <v>16</v>
      </c>
      <c r="J21" s="70"/>
      <c r="K21" s="70"/>
    </row>
    <row r="22" spans="1:11" ht="16.149999999999999" customHeight="1" x14ac:dyDescent="0.2">
      <c r="A22" s="311" t="s">
        <v>160</v>
      </c>
      <c r="B22" s="312"/>
      <c r="C22" s="312"/>
      <c r="D22" s="312"/>
      <c r="E22" s="312"/>
      <c r="F22" s="312"/>
      <c r="G22" s="312"/>
      <c r="H22" s="312"/>
      <c r="I22" s="68">
        <v>17</v>
      </c>
      <c r="J22" s="92">
        <f>SUM(J16:J21)</f>
        <v>0</v>
      </c>
      <c r="K22" s="92">
        <f>SUM(K16:K21)</f>
        <v>0</v>
      </c>
    </row>
    <row r="23" spans="1:11" x14ac:dyDescent="0.2">
      <c r="A23" s="317"/>
      <c r="B23" s="318"/>
      <c r="C23" s="318"/>
      <c r="D23" s="318"/>
      <c r="E23" s="318"/>
      <c r="F23" s="318"/>
      <c r="G23" s="318"/>
      <c r="H23" s="318"/>
      <c r="I23" s="319"/>
      <c r="J23" s="319"/>
      <c r="K23" s="320"/>
    </row>
    <row r="24" spans="1:11" x14ac:dyDescent="0.2">
      <c r="A24" s="321" t="s">
        <v>161</v>
      </c>
      <c r="B24" s="322"/>
      <c r="C24" s="322"/>
      <c r="D24" s="322"/>
      <c r="E24" s="322"/>
      <c r="F24" s="322"/>
      <c r="G24" s="322"/>
      <c r="H24" s="322"/>
      <c r="I24" s="71">
        <v>18</v>
      </c>
      <c r="J24" s="23">
        <f>J15-J14</f>
        <v>433910042</v>
      </c>
      <c r="K24" s="23">
        <f>K15-K14</f>
        <v>206566017</v>
      </c>
    </row>
    <row r="25" spans="1:11" ht="23.25" customHeight="1" x14ac:dyDescent="0.2">
      <c r="A25" s="323" t="s">
        <v>162</v>
      </c>
      <c r="B25" s="324"/>
      <c r="C25" s="324"/>
      <c r="D25" s="324"/>
      <c r="E25" s="324"/>
      <c r="F25" s="324"/>
      <c r="G25" s="324"/>
      <c r="H25" s="324"/>
      <c r="I25" s="72">
        <v>19</v>
      </c>
      <c r="J25" s="164">
        <f>J14</f>
        <v>4153132</v>
      </c>
      <c r="K25" s="164">
        <f>K14</f>
        <v>3817284</v>
      </c>
    </row>
    <row r="26" spans="1:11" ht="30" customHeight="1" x14ac:dyDescent="0.2">
      <c r="A26" s="313" t="s">
        <v>163</v>
      </c>
      <c r="B26" s="314"/>
      <c r="C26" s="314"/>
      <c r="D26" s="314"/>
      <c r="E26" s="314"/>
      <c r="F26" s="314"/>
      <c r="G26" s="314"/>
      <c r="H26" s="314"/>
      <c r="I26" s="314"/>
      <c r="J26" s="314"/>
      <c r="K26" s="314"/>
    </row>
  </sheetData>
  <protectedRanges>
    <protectedRange sqref="E2:E3" name="Range1_1"/>
    <protectedRange sqref="G2:H3" name="Range1"/>
  </protectedRanges>
  <mergeCells count="27">
    <mergeCell ref="A26:K26"/>
    <mergeCell ref="A1:K1"/>
    <mergeCell ref="A20:H20"/>
    <mergeCell ref="A21:H21"/>
    <mergeCell ref="A22:H22"/>
    <mergeCell ref="A23:K23"/>
    <mergeCell ref="A16:H16"/>
    <mergeCell ref="A17:H17"/>
    <mergeCell ref="A8:H8"/>
    <mergeCell ref="A9:H9"/>
    <mergeCell ref="A10:H10"/>
    <mergeCell ref="A11:H11"/>
    <mergeCell ref="A24:H24"/>
    <mergeCell ref="A25:H25"/>
    <mergeCell ref="A18:H18"/>
    <mergeCell ref="A19:H19"/>
    <mergeCell ref="A13:H13"/>
    <mergeCell ref="A14:H14"/>
    <mergeCell ref="A15:H15"/>
    <mergeCell ref="A6:H6"/>
    <mergeCell ref="A7:H7"/>
    <mergeCell ref="C2:D2"/>
    <mergeCell ref="G2:H2"/>
    <mergeCell ref="A4:H4"/>
    <mergeCell ref="A5:H5"/>
    <mergeCell ref="A12:H12"/>
    <mergeCell ref="A3:K3"/>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s>
  <pageMargins left="0.74803149606299213" right="0.19685039370078741"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133" zoomScaleNormal="100" workbookViewId="0">
      <selection activeCell="A4" sqref="A4:I4"/>
    </sheetView>
  </sheetViews>
  <sheetFormatPr defaultColWidth="8.85546875" defaultRowHeight="12.75" x14ac:dyDescent="0.2"/>
  <cols>
    <col min="1" max="16384" width="8.85546875" style="80"/>
  </cols>
  <sheetData>
    <row r="1" spans="1:10" x14ac:dyDescent="0.2">
      <c r="A1" s="79"/>
      <c r="B1" s="79"/>
      <c r="C1" s="79"/>
      <c r="D1" s="79"/>
      <c r="E1" s="79"/>
      <c r="F1" s="79"/>
      <c r="G1" s="79"/>
      <c r="H1" s="79"/>
      <c r="I1" s="79"/>
      <c r="J1" s="79"/>
    </row>
    <row r="2" spans="1:10" ht="15.75" x14ac:dyDescent="0.25">
      <c r="A2" s="325" t="s">
        <v>384</v>
      </c>
      <c r="B2" s="325"/>
      <c r="C2" s="325"/>
      <c r="D2" s="325"/>
      <c r="E2" s="325"/>
      <c r="F2" s="325"/>
      <c r="G2" s="325"/>
      <c r="H2" s="325"/>
      <c r="I2" s="325"/>
      <c r="J2" s="325"/>
    </row>
    <row r="3" spans="1:10" ht="8.4499999999999993" customHeight="1" x14ac:dyDescent="0.2">
      <c r="A3" s="79"/>
      <c r="B3" s="79"/>
      <c r="C3" s="79"/>
      <c r="D3" s="79"/>
      <c r="E3" s="79"/>
      <c r="F3" s="79"/>
      <c r="G3" s="79"/>
      <c r="H3" s="79"/>
      <c r="I3" s="79"/>
      <c r="J3" s="79"/>
    </row>
    <row r="4" spans="1:10" ht="17.45" customHeight="1" x14ac:dyDescent="0.2">
      <c r="A4" s="165"/>
      <c r="B4" s="165"/>
      <c r="C4" s="165"/>
      <c r="D4" s="165"/>
      <c r="E4" s="165"/>
      <c r="F4" s="165"/>
      <c r="G4" s="165"/>
      <c r="H4" s="165"/>
      <c r="I4" s="165"/>
      <c r="J4" s="165"/>
    </row>
    <row r="5" spans="1:10" ht="12.75" customHeight="1" x14ac:dyDescent="0.2">
      <c r="A5" s="165"/>
      <c r="B5" s="165"/>
      <c r="C5" s="165"/>
      <c r="D5" s="165"/>
      <c r="E5" s="165"/>
      <c r="F5" s="165"/>
      <c r="G5" s="165"/>
      <c r="H5" s="165"/>
      <c r="I5" s="165"/>
      <c r="J5" s="165"/>
    </row>
    <row r="6" spans="1:10" ht="12.75" customHeight="1" x14ac:dyDescent="0.2">
      <c r="A6" s="165"/>
      <c r="B6" s="165"/>
      <c r="C6" s="165"/>
      <c r="D6" s="165"/>
      <c r="E6" s="165"/>
      <c r="F6" s="165"/>
      <c r="G6" s="165"/>
      <c r="H6" s="165"/>
      <c r="I6" s="165"/>
      <c r="J6" s="165"/>
    </row>
    <row r="7" spans="1:10" ht="12.75" customHeight="1" x14ac:dyDescent="0.2">
      <c r="A7" s="165"/>
      <c r="B7" s="165"/>
      <c r="C7" s="165"/>
      <c r="D7" s="165"/>
      <c r="E7" s="165"/>
      <c r="F7" s="165"/>
      <c r="G7" s="165"/>
      <c r="H7" s="165"/>
      <c r="I7" s="165"/>
      <c r="J7" s="165"/>
    </row>
    <row r="8" spans="1:10" ht="12.75" customHeight="1" x14ac:dyDescent="0.2">
      <c r="A8" s="165"/>
      <c r="B8" s="165"/>
      <c r="C8" s="165"/>
      <c r="D8" s="165"/>
      <c r="E8" s="165"/>
      <c r="F8" s="165"/>
      <c r="G8" s="165"/>
      <c r="H8" s="165"/>
      <c r="I8" s="165"/>
      <c r="J8" s="165"/>
    </row>
    <row r="9" spans="1:10" ht="12.75" customHeight="1" x14ac:dyDescent="0.2">
      <c r="A9" s="165"/>
      <c r="B9" s="165"/>
      <c r="C9" s="165"/>
      <c r="D9" s="165"/>
      <c r="E9" s="165"/>
      <c r="F9" s="165"/>
      <c r="G9" s="165"/>
      <c r="H9" s="165"/>
      <c r="I9" s="165"/>
      <c r="J9" s="165"/>
    </row>
    <row r="10" spans="1:10" ht="12.75" customHeight="1" x14ac:dyDescent="0.2">
      <c r="A10" s="165"/>
      <c r="B10" s="165"/>
      <c r="C10" s="165"/>
      <c r="D10" s="165"/>
      <c r="E10" s="165"/>
      <c r="F10" s="165"/>
      <c r="G10" s="165"/>
      <c r="H10" s="165"/>
      <c r="I10" s="165"/>
      <c r="J10" s="165"/>
    </row>
    <row r="11" spans="1:10" ht="12.75" customHeight="1" x14ac:dyDescent="0.2">
      <c r="A11" s="165"/>
      <c r="B11" s="165"/>
      <c r="C11" s="165"/>
      <c r="D11" s="165"/>
      <c r="E11" s="165"/>
      <c r="F11" s="165"/>
      <c r="G11" s="165"/>
      <c r="H11" s="165"/>
      <c r="I11" s="165"/>
      <c r="J11" s="165"/>
    </row>
    <row r="12" spans="1:10" ht="12.75" customHeight="1" x14ac:dyDescent="0.2">
      <c r="A12" s="165"/>
      <c r="B12" s="165"/>
      <c r="C12" s="165"/>
      <c r="D12" s="165"/>
      <c r="E12" s="165"/>
      <c r="F12" s="165"/>
      <c r="G12" s="165"/>
      <c r="H12" s="165"/>
      <c r="I12" s="165"/>
      <c r="J12" s="165"/>
    </row>
    <row r="13" spans="1:10" ht="12.75" customHeight="1" x14ac:dyDescent="0.2">
      <c r="A13" s="165"/>
      <c r="B13" s="165"/>
      <c r="C13" s="165"/>
      <c r="D13" s="165"/>
      <c r="E13" s="165"/>
      <c r="F13" s="165"/>
      <c r="G13" s="165"/>
      <c r="H13" s="165"/>
      <c r="I13" s="165"/>
      <c r="J13" s="165"/>
    </row>
    <row r="14" spans="1:10" ht="12.75" customHeight="1" x14ac:dyDescent="0.2">
      <c r="A14" s="165"/>
      <c r="B14" s="165"/>
      <c r="C14" s="165"/>
      <c r="D14" s="165"/>
      <c r="E14" s="165"/>
      <c r="F14" s="165"/>
      <c r="G14" s="165"/>
      <c r="H14" s="165"/>
      <c r="I14" s="165"/>
      <c r="J14" s="165"/>
    </row>
    <row r="15" spans="1:10" ht="12.75" customHeight="1" x14ac:dyDescent="0.2">
      <c r="A15" s="165"/>
      <c r="B15" s="165"/>
      <c r="C15" s="165"/>
      <c r="D15" s="165"/>
      <c r="E15" s="165"/>
      <c r="F15" s="165"/>
      <c r="G15" s="165"/>
      <c r="H15" s="165"/>
      <c r="I15" s="165"/>
      <c r="J15" s="165"/>
    </row>
    <row r="16" spans="1:10" ht="12.75" customHeight="1" x14ac:dyDescent="0.2">
      <c r="A16" s="165"/>
      <c r="B16" s="165"/>
      <c r="C16" s="165"/>
      <c r="D16" s="165"/>
      <c r="E16" s="165"/>
      <c r="F16" s="165"/>
      <c r="G16" s="165"/>
      <c r="H16" s="165"/>
      <c r="I16" s="165"/>
      <c r="J16" s="165"/>
    </row>
    <row r="17" spans="1:10" ht="12.75" customHeight="1" x14ac:dyDescent="0.2">
      <c r="A17" s="165"/>
      <c r="B17" s="165"/>
      <c r="C17" s="165"/>
      <c r="D17" s="165"/>
      <c r="E17" s="165"/>
      <c r="F17" s="165"/>
      <c r="G17" s="165"/>
      <c r="H17" s="165"/>
      <c r="I17" s="165"/>
      <c r="J17" s="165"/>
    </row>
    <row r="18" spans="1:10" ht="12.75" customHeight="1" x14ac:dyDescent="0.2">
      <c r="A18" s="165"/>
      <c r="B18" s="165"/>
      <c r="C18" s="165"/>
      <c r="D18" s="165"/>
      <c r="E18" s="165"/>
      <c r="F18" s="165"/>
      <c r="G18" s="165"/>
      <c r="H18" s="165"/>
      <c r="I18" s="165"/>
      <c r="J18" s="165"/>
    </row>
    <row r="19" spans="1:10" ht="12.75" customHeight="1" x14ac:dyDescent="0.2">
      <c r="A19" s="165"/>
      <c r="B19" s="165"/>
      <c r="C19" s="165"/>
      <c r="D19" s="165"/>
      <c r="E19" s="165"/>
      <c r="F19" s="165"/>
      <c r="G19" s="165"/>
      <c r="H19" s="165"/>
      <c r="I19" s="165"/>
      <c r="J19" s="165"/>
    </row>
    <row r="20" spans="1:10" ht="12.75" customHeight="1" x14ac:dyDescent="0.2">
      <c r="A20" s="165"/>
      <c r="B20" s="165"/>
      <c r="C20" s="165"/>
      <c r="D20" s="165"/>
      <c r="E20" s="165"/>
      <c r="F20" s="165"/>
      <c r="G20" s="165"/>
      <c r="H20" s="165"/>
      <c r="I20" s="165"/>
      <c r="J20" s="165"/>
    </row>
    <row r="21" spans="1:10" x14ac:dyDescent="0.2">
      <c r="A21" s="326"/>
      <c r="B21" s="326"/>
      <c r="C21" s="326"/>
      <c r="D21" s="326"/>
      <c r="E21" s="326"/>
      <c r="F21" s="326"/>
      <c r="G21" s="326"/>
      <c r="H21" s="326"/>
      <c r="I21" s="326"/>
      <c r="J21" s="326"/>
    </row>
    <row r="22" spans="1:10" x14ac:dyDescent="0.2">
      <c r="A22" s="81"/>
      <c r="B22" s="81"/>
      <c r="C22" s="81"/>
      <c r="D22" s="81"/>
      <c r="E22" s="81"/>
      <c r="F22" s="81"/>
      <c r="G22" s="81"/>
      <c r="H22" s="81"/>
      <c r="I22" s="81"/>
      <c r="J22" s="81"/>
    </row>
    <row r="23" spans="1:10" x14ac:dyDescent="0.2">
      <c r="A23" s="81"/>
      <c r="B23" s="81"/>
      <c r="C23" s="81"/>
      <c r="D23" s="81"/>
      <c r="E23" s="81"/>
      <c r="F23" s="81"/>
      <c r="G23" s="81"/>
      <c r="H23" s="81"/>
      <c r="I23" s="81"/>
      <c r="J23" s="81"/>
    </row>
    <row r="24" spans="1:10" x14ac:dyDescent="0.2">
      <c r="A24" s="81"/>
      <c r="B24" s="81"/>
      <c r="C24" s="81"/>
      <c r="D24" s="81"/>
      <c r="E24" s="81"/>
      <c r="F24" s="81"/>
      <c r="G24" s="81"/>
      <c r="H24" s="81"/>
      <c r="I24" s="81"/>
      <c r="J24" s="81"/>
    </row>
    <row r="25" spans="1:10" x14ac:dyDescent="0.2">
      <c r="A25" s="81"/>
      <c r="B25" s="81"/>
      <c r="C25" s="81"/>
      <c r="D25" s="81"/>
      <c r="E25" s="81"/>
      <c r="F25" s="81"/>
      <c r="G25" s="81"/>
      <c r="H25" s="81"/>
      <c r="I25" s="81"/>
      <c r="J25" s="81"/>
    </row>
    <row r="26" spans="1:10" x14ac:dyDescent="0.2">
      <c r="A26" s="81"/>
      <c r="B26" s="81"/>
      <c r="C26" s="81"/>
      <c r="D26" s="81"/>
      <c r="E26" s="81"/>
      <c r="F26" s="81"/>
      <c r="G26" s="81"/>
      <c r="H26" s="81"/>
      <c r="I26" s="81"/>
      <c r="J26" s="81"/>
    </row>
    <row r="27" spans="1:10" x14ac:dyDescent="0.2">
      <c r="A27" s="81"/>
      <c r="B27" s="81"/>
      <c r="C27" s="81"/>
      <c r="D27" s="81"/>
      <c r="E27" s="81"/>
      <c r="F27" s="81"/>
      <c r="G27" s="81"/>
      <c r="H27" s="81"/>
      <c r="I27" s="81"/>
      <c r="J27" s="81"/>
    </row>
    <row r="28" spans="1:10" x14ac:dyDescent="0.2">
      <c r="A28" s="81"/>
      <c r="B28" s="81"/>
      <c r="C28" s="81"/>
      <c r="D28" s="81"/>
      <c r="E28" s="81"/>
      <c r="F28" s="81"/>
      <c r="G28" s="81"/>
      <c r="H28" s="81"/>
      <c r="I28" s="81"/>
      <c r="J28" s="81"/>
    </row>
    <row r="29" spans="1:10" x14ac:dyDescent="0.2">
      <c r="A29" s="81"/>
      <c r="B29" s="81"/>
      <c r="C29" s="81"/>
      <c r="D29" s="81"/>
      <c r="E29" s="81"/>
      <c r="F29" s="81"/>
      <c r="G29" s="81"/>
      <c r="H29" s="81"/>
      <c r="I29" s="81"/>
      <c r="J29" s="81"/>
    </row>
    <row r="30" spans="1:10" x14ac:dyDescent="0.2">
      <c r="A30" s="81"/>
      <c r="B30" s="81"/>
      <c r="C30" s="81"/>
      <c r="D30" s="81"/>
      <c r="E30" s="81"/>
      <c r="F30" s="81"/>
      <c r="G30" s="81"/>
      <c r="H30" s="81"/>
      <c r="I30" s="81"/>
      <c r="J30" s="81"/>
    </row>
    <row r="31" spans="1:10" x14ac:dyDescent="0.2">
      <c r="A31" s="81"/>
      <c r="B31" s="81"/>
      <c r="C31" s="81"/>
      <c r="D31" s="81"/>
      <c r="E31" s="81"/>
      <c r="F31" s="81"/>
      <c r="G31" s="81"/>
      <c r="H31" s="81"/>
      <c r="I31" s="81"/>
      <c r="J31" s="81"/>
    </row>
    <row r="32" spans="1:10" x14ac:dyDescent="0.2">
      <c r="A32" s="81"/>
      <c r="B32" s="81"/>
      <c r="C32" s="81"/>
      <c r="D32" s="81"/>
      <c r="E32" s="81"/>
      <c r="F32" s="81"/>
      <c r="G32" s="81"/>
      <c r="H32" s="81"/>
      <c r="I32" s="81"/>
      <c r="J32" s="81"/>
    </row>
    <row r="33" spans="1:10" x14ac:dyDescent="0.2">
      <c r="A33" s="81"/>
      <c r="B33" s="81"/>
      <c r="C33" s="81"/>
      <c r="D33" s="81"/>
      <c r="E33" s="81"/>
      <c r="F33" s="81"/>
      <c r="G33" s="81"/>
      <c r="H33" s="81"/>
      <c r="I33" s="81"/>
      <c r="J33" s="81"/>
    </row>
    <row r="34" spans="1:10" x14ac:dyDescent="0.2">
      <c r="A34" s="81"/>
      <c r="B34" s="81"/>
      <c r="C34" s="81"/>
      <c r="D34" s="81"/>
      <c r="E34" s="81"/>
      <c r="F34" s="81"/>
      <c r="G34" s="81"/>
      <c r="H34" s="81"/>
      <c r="I34" s="81"/>
      <c r="J34" s="81"/>
    </row>
    <row r="35" spans="1:10" x14ac:dyDescent="0.2">
      <c r="A35" s="81"/>
      <c r="B35" s="81"/>
      <c r="C35" s="81"/>
      <c r="D35" s="81"/>
      <c r="E35" s="81"/>
      <c r="F35" s="81"/>
      <c r="G35" s="81"/>
      <c r="H35" s="81"/>
      <c r="I35" s="81"/>
      <c r="J35" s="81"/>
    </row>
    <row r="36" spans="1:10" ht="15" x14ac:dyDescent="0.2">
      <c r="A36" s="81"/>
      <c r="B36" s="81"/>
      <c r="C36" s="81"/>
      <c r="D36" s="81"/>
      <c r="E36" s="81"/>
      <c r="F36" s="81"/>
      <c r="G36" s="81"/>
      <c r="H36" s="81"/>
      <c r="I36" s="82"/>
      <c r="J36" s="81"/>
    </row>
    <row r="37" spans="1:10" x14ac:dyDescent="0.2">
      <c r="A37" s="81"/>
      <c r="B37" s="81"/>
      <c r="C37" s="81"/>
      <c r="D37" s="81"/>
      <c r="E37" s="81"/>
      <c r="F37" s="81"/>
      <c r="G37" s="81"/>
      <c r="H37" s="81"/>
      <c r="I37" s="81"/>
      <c r="J37" s="81"/>
    </row>
    <row r="38" spans="1:10" x14ac:dyDescent="0.2">
      <c r="A38" s="81"/>
      <c r="B38" s="81"/>
      <c r="C38" s="81"/>
      <c r="D38" s="81"/>
      <c r="E38" s="81"/>
      <c r="F38" s="81"/>
      <c r="G38" s="81"/>
      <c r="H38" s="81"/>
      <c r="I38" s="81"/>
      <c r="J38" s="81"/>
    </row>
    <row r="72" ht="27" customHeight="1" x14ac:dyDescent="0.2"/>
  </sheetData>
  <mergeCells count="2">
    <mergeCell ref="A2:J2"/>
    <mergeCell ref="A21:J21"/>
  </mergeCells>
  <phoneticPr fontId="3" type="noConversion"/>
  <pageMargins left="0.75" right="0.75" top="0.65" bottom="0.74" header="0.38" footer="0.47"/>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Skriveni</vt:lpstr>
      <vt:lpstr>GENERAL DATA</vt:lpstr>
      <vt:lpstr>BALANCE SHEET</vt:lpstr>
      <vt:lpstr>P&amp;L</vt:lpstr>
      <vt:lpstr>CASH FLOW_DM</vt:lpstr>
      <vt:lpstr>CHANGE IN EQUITY</vt:lpstr>
      <vt:lpstr>NOTES </vt:lpstr>
      <vt:lpstr>'GENERAL DATA'!Podrucje_ispisa</vt:lpstr>
      <vt:lpstr>'NOTES '!Podrucje_ispisa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grubicb</cp:lastModifiedBy>
  <cp:lastPrinted>2014-07-30T09:14:17Z</cp:lastPrinted>
  <dcterms:created xsi:type="dcterms:W3CDTF">2008-10-17T11:51:54Z</dcterms:created>
  <dcterms:modified xsi:type="dcterms:W3CDTF">2014-07-30T09:14:57Z</dcterms:modified>
</cp:coreProperties>
</file>