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5">'Bilješke'!$A$1:$J$111</definedName>
    <definedName name="_xlnm.Print_Area" localSheetId="0">'OPĆI PODACI'!$A$1:$I$63</definedName>
    <definedName name="_xlnm.Print_Area" localSheetId="4">'PK'!$A$1:$K$26</definedName>
  </definedNames>
  <calcPr fullCalcOnLoad="1"/>
</workbook>
</file>

<file path=xl/sharedStrings.xml><?xml version="1.0" encoding="utf-8"?>
<sst xmlns="http://schemas.openxmlformats.org/spreadsheetml/2006/main" count="352" uniqueCount="319">
  <si>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</si>
  <si>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</si>
  <si>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</si>
  <si>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</si>
  <si>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</si>
  <si>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</si>
  <si>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</si>
  <si>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</si>
  <si>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</si>
  <si>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</si>
  <si>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</si>
  <si>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</si>
  <si>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</si>
  <si>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</si>
  <si>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</si>
  <si>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</si>
  <si>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</si>
  <si>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</si>
  <si>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</si>
  <si>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</si>
  <si>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</si>
  <si>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</si>
  <si>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</si>
  <si>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</si>
  <si>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</si>
  <si>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</si>
  <si>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</si>
  <si>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</si>
  <si>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</si>
  <si>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</si>
  <si>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</si>
  <si>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</si>
  <si>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</si>
  <si>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</si>
  <si>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</si>
  <si>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</si>
  <si>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</si>
  <si>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</si>
  <si>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</si>
  <si>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</si>
  <si>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</si>
  <si>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</si>
  <si>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</si>
  <si>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</si>
  <si>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</si>
  <si>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</si>
  <si>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</si>
  <si>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</si>
  <si>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</si>
  <si>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</si>
  <si>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</si>
  <si>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</si>
  <si>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</si>
  <si>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</si>
  <si>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</si>
  <si>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</si>
  <si>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</si>
  <si>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</si>
  <si>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</si>
  <si>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</si>
  <si>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</si>
  <si>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</si>
  <si>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</si>
  <si>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</si>
  <si>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</si>
  <si>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</si>
  <si>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</si>
  <si>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</si>
  <si>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</si>
  <si>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</si>
  <si>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</si>
  <si>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</si>
  <si>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</si>
  <si>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</si>
  <si>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</si>
  <si>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</si>
  <si>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</si>
  <si>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</si>
  <si>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</si>
  <si>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</si>
  <si>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</si>
  <si>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</si>
  <si>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</si>
  <si>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</si>
  <si>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</si>
  <si>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</si>
  <si>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</si>
  <si>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</si>
  <si>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</si>
  <si>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</si>
  <si>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</si>
  <si>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</si>
  <si>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</si>
  <si>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</si>
  <si>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</si>
  <si>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</si>
  <si>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</si>
  <si>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</si>
  <si>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</si>
  <si>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</si>
  <si>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</si>
  <si>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</si>
  <si>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</si>
  <si>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</si>
  <si>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</si>
  <si>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</si>
  <si>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</si>
  <si>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</si>
  <si>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</si>
  <si>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</si>
  <si>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</si>
  <si>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</si>
  <si>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</si>
  <si>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</si>
  <si>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</si>
  <si>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</si>
  <si>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</si>
  <si>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</si>
  <si>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</si>
  <si>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</si>
  <si>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</si>
  <si>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</si>
  <si>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</si>
  <si>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</si>
  <si>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</si>
  <si>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</si>
  <si>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</si>
  <si>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</si>
  <si>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</si>
  <si>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</si>
  <si>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</si>
  <si>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</si>
  <si>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</si>
  <si>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</si>
  <si>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</si>
  <si>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</si>
  <si>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</si>
  <si>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</si>
  <si>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</si>
  <si>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</si>
  <si>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</si>
  <si>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</si>
  <si>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</si>
  <si>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</si>
  <si>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</si>
  <si>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</si>
  <si>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</si>
  <si>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</si>
  <si>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</si>
  <si>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</si>
  <si>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</si>
  <si>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</si>
  <si>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</si>
  <si>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</si>
  <si>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</si>
  <si>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</si>
  <si>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</si>
  <si>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</si>
  <si>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</si>
  <si>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</si>
  <si>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</si>
  <si>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</si>
  <si>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</si>
  <si>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</si>
  <si>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</si>
  <si>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</si>
  <si>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</si>
  <si>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</si>
  <si>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</si>
  <si>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</si>
  <si>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</si>
  <si>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</si>
  <si>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</si>
  <si>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</si>
  <si>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</si>
  <si>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</si>
  <si>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</si>
  <si>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</si>
  <si>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</si>
  <si>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</si>
  <si>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</si>
  <si>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</si>
  <si>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</si>
  <si>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</si>
  <si>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</si>
  <si>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</si>
  <si>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</si>
  <si>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</si>
  <si>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</si>
  <si>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</si>
  <si>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</si>
  <si>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</si>
  <si>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</si>
  <si>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</si>
  <si>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</si>
  <si>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</si>
  <si>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</si>
  <si>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</si>
  <si>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</si>
  <si>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</si>
  <si>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</si>
  <si>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</si>
  <si>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</si>
  <si>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</si>
  <si>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</si>
  <si>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</si>
  <si>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</si>
  <si>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</si>
  <si>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</si>
  <si>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</si>
  <si>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</si>
  <si>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</si>
  <si>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</si>
  <si>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</si>
  <si>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</si>
  <si>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</si>
  <si>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</si>
  <si>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</si>
  <si>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</si>
  <si>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</si>
  <si>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</si>
  <si>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</si>
  <si>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</si>
  <si>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</si>
  <si>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</si>
  <si>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</si>
  <si>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</si>
  <si>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</si>
  <si>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</si>
  <si>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</si>
  <si>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</si>
  <si>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</si>
  <si>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</si>
  <si>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</si>
  <si>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</si>
  <si>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</si>
  <si>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</si>
  <si>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</si>
  <si>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</si>
  <si>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</si>
  <si>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</si>
  <si>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</si>
  <si>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</si>
  <si>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</si>
  <si>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</si>
  <si>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</si>
  <si>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</si>
  <si>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</si>
  <si>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</si>
  <si>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</si>
  <si>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</si>
  <si>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</si>
  <si>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</si>
  <si>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</si>
  <si>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</si>
  <si>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</si>
  <si>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</si>
  <si>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</si>
  <si>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</si>
  <si>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</si>
  <si>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</si>
  <si>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</si>
  <si>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</si>
  <si>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</si>
  <si>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</si>
  <si>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</si>
  <si>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</si>
  <si>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</si>
  <si>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</si>
  <si>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</si>
  <si>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</si>
  <si>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</si>
  <si>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</si>
  <si>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</si>
  <si>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</si>
  <si>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</si>
  <si>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</si>
  <si>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</si>
  <si>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</si>
  <si>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</si>
  <si>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</si>
  <si>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</si>
  <si>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</si>
  <si>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</si>
  <si>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</si>
  <si>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</si>
  <si>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</si>
  <si>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</si>
  <si>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</si>
  <si>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</si>
  <si>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</si>
  <si>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</si>
  <si>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</si>
  <si>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</si>
  <si>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MARIĆ MARINA</t>
  </si>
  <si>
    <t>044-647-829</t>
  </si>
  <si>
    <t>044-682-819</t>
  </si>
  <si>
    <t>marina.maric@petrokemija.hr</t>
  </si>
  <si>
    <t>RESTORAN PETROKEMIJA d.o.o.</t>
  </si>
  <si>
    <t>01335316</t>
  </si>
  <si>
    <t>PETROKEMIJA  d.o.o.</t>
  </si>
  <si>
    <t>NOVI SAD</t>
  </si>
  <si>
    <t>08754608</t>
  </si>
  <si>
    <t>NOVO MESTO</t>
  </si>
  <si>
    <t>12034614</t>
  </si>
  <si>
    <t>DA</t>
  </si>
  <si>
    <t>20.15</t>
  </si>
  <si>
    <t xml:space="preserve">  9. Ostala revalorizacija (pripisano manjinskom interesu)</t>
  </si>
  <si>
    <t xml:space="preserve">Obveznik: GRUPA PETROKEMIJA </t>
  </si>
  <si>
    <t>Obveznik: GRUPA PETROKEMIJA</t>
  </si>
  <si>
    <t>01.01.2013.</t>
  </si>
  <si>
    <t>LUKA ŠIBENIK d.o.o.</t>
  </si>
  <si>
    <t>ŠIBENIK</t>
  </si>
  <si>
    <t>03037525</t>
  </si>
  <si>
    <t>JAGUŠT JOSIP, DOŠEN KARLO</t>
  </si>
  <si>
    <t>30.06.2013.</t>
  </si>
  <si>
    <t>stanje na dan 30.06.2013.</t>
  </si>
  <si>
    <t>u razdoblju 01.01.2013. do 30.06.2013.</t>
  </si>
  <si>
    <t>za razdoblje od 01.01.2013. do 30.06.2013.</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</si>
</sst>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3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lightGray">
        <fgColor indexed="22"/>
      </patternFill>
    </fill>
  </fills>
  <borders count="47">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0" fillId="16" borderId="1" applyNumberFormat="0" applyFont="0" applyAlignment="0" applyProtection="0"/>
    <xf numFmtId="0" fontId="24" fillId="4" borderId="0" applyNumberFormat="0" applyBorder="0" applyAlignment="0" applyProtection="0"/>
    <xf numFmtId="0" fontId="4" fillId="0" borderId="0" applyNumberFormat="0" applyFill="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0" borderId="0" applyNumberFormat="0" applyBorder="0" applyAlignment="0" applyProtection="0"/>
    <xf numFmtId="0" fontId="28" fillId="21" borderId="2" applyNumberFormat="0" applyAlignment="0" applyProtection="0"/>
    <xf numFmtId="0" fontId="29" fillId="21" borderId="3" applyNumberFormat="0" applyAlignment="0" applyProtection="0"/>
    <xf numFmtId="0" fontId="25" fillId="3" borderId="0" applyNumberFormat="0" applyBorder="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6" fillId="22" borderId="0" applyNumberFormat="0" applyBorder="0" applyAlignment="0" applyProtection="0"/>
    <xf numFmtId="0" fontId="9" fillId="0" borderId="0">
      <alignment vertical="top"/>
      <protection/>
    </xf>
    <xf numFmtId="9" fontId="0" fillId="0" borderId="0" applyFont="0" applyFill="0" applyBorder="0" applyAlignment="0" applyProtection="0"/>
    <xf numFmtId="0" fontId="30" fillId="0" borderId="7" applyNumberFormat="0" applyFill="0" applyAlignment="0" applyProtection="0"/>
    <xf numFmtId="0" fontId="5" fillId="0" borderId="0" applyNumberFormat="0" applyFill="0" applyBorder="0" applyAlignment="0" applyProtection="0"/>
    <xf numFmtId="0" fontId="31" fillId="23" borderId="8" applyNumberFormat="0" applyAlignment="0" applyProtection="0"/>
    <xf numFmtId="0" fontId="9" fillId="0" borderId="0">
      <alignment vertical="top"/>
      <protection/>
    </xf>
    <xf numFmtId="0" fontId="33" fillId="0" borderId="0" applyNumberFormat="0" applyFill="0" applyBorder="0" applyAlignment="0" applyProtection="0"/>
    <xf numFmtId="0" fontId="32" fillId="0" borderId="0" applyNumberFormat="0" applyFill="0" applyBorder="0" applyAlignment="0" applyProtection="0"/>
    <xf numFmtId="0" fontId="34" fillId="0" borderId="9" applyNumberFormat="0" applyFill="0" applyAlignment="0" applyProtection="0"/>
    <xf numFmtId="0" fontId="27" fillId="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1" applyFont="1" applyAlignment="1">
      <alignment/>
      <protection/>
    </xf>
    <xf numFmtId="0" fontId="0" fillId="0" borderId="0" xfId="51" applyFont="1" applyAlignment="1">
      <alignment/>
      <protection/>
    </xf>
    <xf numFmtId="0" fontId="3" fillId="0" borderId="16" xfId="51" applyFont="1" applyFill="1" applyBorder="1" applyAlignment="1" applyProtection="1">
      <alignment horizontal="center" vertical="center"/>
      <protection hidden="1" locked="0"/>
    </xf>
    <xf numFmtId="0" fontId="2" fillId="0" borderId="0" xfId="51" applyFont="1" applyFill="1" applyBorder="1" applyAlignment="1" applyProtection="1">
      <alignment horizontal="left" vertical="center"/>
      <protection hidden="1"/>
    </xf>
    <xf numFmtId="0" fontId="3" fillId="0" borderId="0" xfId="51" applyFont="1" applyFill="1" applyBorder="1" applyAlignment="1" applyProtection="1">
      <alignment vertical="center"/>
      <protection hidden="1"/>
    </xf>
    <xf numFmtId="0" fontId="3" fillId="0" borderId="0" xfId="51" applyFont="1" applyFill="1" applyBorder="1" applyAlignment="1" applyProtection="1">
      <alignment horizontal="center" vertical="center" wrapText="1"/>
      <protection hidden="1"/>
    </xf>
    <xf numFmtId="0" fontId="3" fillId="0" borderId="0" xfId="51" applyFont="1" applyBorder="1" applyAlignment="1" applyProtection="1">
      <alignment/>
      <protection hidden="1"/>
    </xf>
    <xf numFmtId="0" fontId="12" fillId="0" borderId="0" xfId="51" applyFont="1" applyBorder="1" applyAlignment="1" applyProtection="1">
      <alignment horizontal="right" vertical="center" wrapText="1"/>
      <protection hidden="1"/>
    </xf>
    <xf numFmtId="0" fontId="12" fillId="0" borderId="0" xfId="51" applyNumberFormat="1" applyFont="1" applyFill="1" applyBorder="1" applyAlignment="1" applyProtection="1">
      <alignment horizontal="right" vertical="center" shrinkToFit="1"/>
      <protection hidden="1" locked="0"/>
    </xf>
    <xf numFmtId="0" fontId="12" fillId="0" borderId="0" xfId="51" applyFont="1" applyFill="1" applyBorder="1" applyAlignment="1" applyProtection="1">
      <alignment horizontal="left" vertical="center"/>
      <protection hidden="1"/>
    </xf>
    <xf numFmtId="0" fontId="3" fillId="0" borderId="0" xfId="51" applyFont="1" applyBorder="1" applyAlignment="1" applyProtection="1">
      <alignment horizontal="left"/>
      <protection hidden="1"/>
    </xf>
    <xf numFmtId="0" fontId="3" fillId="0" borderId="0" xfId="51" applyFont="1" applyBorder="1" applyAlignment="1" applyProtection="1">
      <alignment vertical="top"/>
      <protection hidden="1"/>
    </xf>
    <xf numFmtId="0" fontId="3" fillId="0" borderId="0" xfId="51" applyFont="1" applyBorder="1" applyAlignment="1" applyProtection="1">
      <alignment horizontal="right"/>
      <protection hidden="1"/>
    </xf>
    <xf numFmtId="0" fontId="2" fillId="0" borderId="0" xfId="51" applyFont="1" applyFill="1" applyBorder="1" applyAlignment="1" applyProtection="1">
      <alignment horizontal="right" vertical="center"/>
      <protection hidden="1" locked="0"/>
    </xf>
    <xf numFmtId="0" fontId="3" fillId="0" borderId="0" xfId="51" applyFont="1" applyBorder="1" applyAlignment="1" applyProtection="1">
      <alignment/>
      <protection hidden="1"/>
    </xf>
    <xf numFmtId="0" fontId="2" fillId="0" borderId="0" xfId="51" applyFont="1" applyBorder="1" applyAlignment="1" applyProtection="1">
      <alignment vertical="top"/>
      <protection hidden="1"/>
    </xf>
    <xf numFmtId="0" fontId="3" fillId="0" borderId="0" xfId="51" applyFont="1" applyFill="1" applyBorder="1" applyAlignment="1" applyProtection="1">
      <alignment/>
      <protection hidden="1"/>
    </xf>
    <xf numFmtId="0" fontId="3" fillId="0" borderId="0" xfId="51" applyFont="1" applyBorder="1" applyAlignment="1" applyProtection="1">
      <alignment horizontal="center" vertical="center"/>
      <protection hidden="1" locked="0"/>
    </xf>
    <xf numFmtId="0" fontId="3" fillId="0" borderId="0" xfId="51" applyFont="1" applyBorder="1" applyAlignment="1" applyProtection="1">
      <alignment vertical="top" wrapText="1"/>
      <protection hidden="1"/>
    </xf>
    <xf numFmtId="0" fontId="3" fillId="0" borderId="0" xfId="51" applyFont="1" applyBorder="1" applyAlignment="1" applyProtection="1">
      <alignment wrapText="1"/>
      <protection hidden="1"/>
    </xf>
    <xf numFmtId="0" fontId="3" fillId="0" borderId="0" xfId="51" applyFont="1" applyBorder="1" applyAlignment="1" applyProtection="1">
      <alignment horizontal="right" vertical="top"/>
      <protection hidden="1"/>
    </xf>
    <xf numFmtId="0" fontId="3" fillId="0" borderId="0" xfId="51" applyFont="1" applyBorder="1" applyAlignment="1" applyProtection="1">
      <alignment horizontal="center" vertical="top"/>
      <protection hidden="1"/>
    </xf>
    <xf numFmtId="0" fontId="3" fillId="0" borderId="0" xfId="51" applyFont="1" applyBorder="1" applyAlignment="1" applyProtection="1">
      <alignment horizontal="center"/>
      <protection hidden="1"/>
    </xf>
    <xf numFmtId="0" fontId="3" fillId="0" borderId="0" xfId="51" applyFont="1" applyBorder="1" applyAlignment="1">
      <alignment/>
      <protection/>
    </xf>
    <xf numFmtId="0" fontId="3" fillId="0" borderId="0" xfId="51" applyFont="1" applyBorder="1" applyAlignment="1" applyProtection="1">
      <alignment horizontal="left" vertical="top"/>
      <protection hidden="1"/>
    </xf>
    <xf numFmtId="0" fontId="3" fillId="0" borderId="17" xfId="51" applyFont="1" applyBorder="1" applyAlignment="1" applyProtection="1">
      <alignment/>
      <protection hidden="1"/>
    </xf>
    <xf numFmtId="0" fontId="3" fillId="0" borderId="0" xfId="51" applyFont="1" applyBorder="1" applyAlignment="1" applyProtection="1">
      <alignment vertical="center"/>
      <protection hidden="1"/>
    </xf>
    <xf numFmtId="0" fontId="3" fillId="0" borderId="18" xfId="51" applyFont="1" applyBorder="1" applyAlignment="1" applyProtection="1">
      <alignment/>
      <protection hidden="1"/>
    </xf>
    <xf numFmtId="0" fontId="3" fillId="0" borderId="18" xfId="51" applyFont="1" applyBorder="1" applyAlignment="1">
      <alignment/>
      <protection/>
    </xf>
    <xf numFmtId="0" fontId="9" fillId="0" borderId="0" xfId="56">
      <alignment vertical="top"/>
      <protection/>
    </xf>
    <xf numFmtId="0" fontId="9" fillId="0" borderId="0" xfId="56" applyAlignment="1">
      <alignment/>
      <protection/>
    </xf>
    <xf numFmtId="0" fontId="16" fillId="0" borderId="0" xfId="56" applyFont="1" applyAlignment="1">
      <alignment/>
      <protection/>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6" applyFont="1" applyBorder="1" applyAlignment="1" applyProtection="1">
      <alignment vertical="center"/>
      <protection hidden="1"/>
    </xf>
    <xf numFmtId="0" fontId="3" fillId="0" borderId="0" xfId="51" applyFont="1" applyBorder="1" applyAlignment="1" applyProtection="1">
      <alignment horizontal="right" wrapText="1"/>
      <protection hidden="1"/>
    </xf>
    <xf numFmtId="0" fontId="3" fillId="0" borderId="0" xfId="51"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56" applyFont="1" applyFill="1" applyAlignment="1">
      <alignment wrapText="1"/>
      <protection/>
    </xf>
    <xf numFmtId="0" fontId="0" fillId="0" borderId="0" xfId="0" applyFont="1" applyFill="1" applyAlignment="1">
      <alignment/>
    </xf>
    <xf numFmtId="0" fontId="0" fillId="0" borderId="0" xfId="56"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1" applyFont="1" applyBorder="1" applyAlignment="1">
      <alignment/>
      <protection/>
    </xf>
    <xf numFmtId="0" fontId="3" fillId="0" borderId="23" xfId="51" applyFont="1" applyBorder="1" applyAlignment="1">
      <alignment/>
      <protection/>
    </xf>
    <xf numFmtId="0" fontId="3" fillId="0" borderId="24" xfId="51" applyFont="1" applyFill="1" applyBorder="1" applyAlignment="1" applyProtection="1">
      <alignment horizontal="left" vertical="center" wrapText="1"/>
      <protection hidden="1"/>
    </xf>
    <xf numFmtId="0" fontId="3" fillId="0" borderId="16" xfId="51" applyFont="1" applyFill="1" applyBorder="1" applyAlignment="1" applyProtection="1">
      <alignment vertical="center"/>
      <protection hidden="1"/>
    </xf>
    <xf numFmtId="0" fontId="3" fillId="0" borderId="24" xfId="51" applyFont="1" applyBorder="1" applyAlignment="1" applyProtection="1">
      <alignment horizontal="left" vertical="center" wrapText="1"/>
      <protection hidden="1"/>
    </xf>
    <xf numFmtId="0" fontId="3" fillId="0" borderId="16" xfId="51" applyFont="1" applyBorder="1" applyAlignment="1" applyProtection="1">
      <alignment/>
      <protection hidden="1"/>
    </xf>
    <xf numFmtId="0" fontId="12" fillId="0" borderId="0" xfId="51" applyFont="1" applyBorder="1" applyAlignment="1" applyProtection="1">
      <alignment horizontal="right"/>
      <protection hidden="1"/>
    </xf>
    <xf numFmtId="0" fontId="3" fillId="0" borderId="24" xfId="51" applyFont="1" applyFill="1" applyBorder="1" applyAlignment="1" applyProtection="1">
      <alignment/>
      <protection hidden="1"/>
    </xf>
    <xf numFmtId="0" fontId="3" fillId="0" borderId="24" xfId="51" applyFont="1" applyBorder="1" applyAlignment="1" applyProtection="1">
      <alignment wrapText="1"/>
      <protection hidden="1"/>
    </xf>
    <xf numFmtId="0" fontId="3" fillId="0" borderId="16" xfId="51" applyFont="1" applyBorder="1" applyAlignment="1" applyProtection="1">
      <alignment horizontal="right"/>
      <protection hidden="1"/>
    </xf>
    <xf numFmtId="0" fontId="3" fillId="0" borderId="24" xfId="51" applyFont="1" applyBorder="1" applyAlignment="1" applyProtection="1">
      <alignment/>
      <protection hidden="1"/>
    </xf>
    <xf numFmtId="0" fontId="3" fillId="0" borderId="16" xfId="51" applyFont="1" applyBorder="1" applyAlignment="1" applyProtection="1">
      <alignment horizontal="right" wrapText="1"/>
      <protection hidden="1"/>
    </xf>
    <xf numFmtId="0" fontId="2" fillId="0" borderId="24" xfId="51" applyFont="1" applyFill="1" applyBorder="1" applyAlignment="1" applyProtection="1">
      <alignment horizontal="right" vertical="center"/>
      <protection hidden="1" locked="0"/>
    </xf>
    <xf numFmtId="0" fontId="3" fillId="0" borderId="24" xfId="51" applyFont="1" applyBorder="1" applyAlignment="1" applyProtection="1">
      <alignment vertical="top"/>
      <protection hidden="1"/>
    </xf>
    <xf numFmtId="0" fontId="3" fillId="0" borderId="24" xfId="51" applyFont="1" applyBorder="1" applyAlignment="1" applyProtection="1">
      <alignment horizontal="left" vertical="top" wrapText="1"/>
      <protection hidden="1"/>
    </xf>
    <xf numFmtId="0" fontId="3" fillId="0" borderId="16" xfId="51" applyFont="1" applyBorder="1" applyAlignment="1">
      <alignment/>
      <protection/>
    </xf>
    <xf numFmtId="0" fontId="3" fillId="0" borderId="24" xfId="51" applyFont="1" applyBorder="1" applyAlignment="1" applyProtection="1">
      <alignment horizontal="left" vertical="top" indent="2"/>
      <protection hidden="1"/>
    </xf>
    <xf numFmtId="0" fontId="3" fillId="0" borderId="24" xfId="51" applyFont="1" applyBorder="1" applyAlignment="1" applyProtection="1">
      <alignment horizontal="left" vertical="top" wrapText="1" indent="2"/>
      <protection hidden="1"/>
    </xf>
    <xf numFmtId="0" fontId="3" fillId="0" borderId="16" xfId="51" applyFont="1" applyBorder="1" applyAlignment="1" applyProtection="1">
      <alignment horizontal="right" vertical="top"/>
      <protection hidden="1"/>
    </xf>
    <xf numFmtId="49" fontId="2" fillId="0" borderId="24" xfId="51" applyNumberFormat="1" applyFont="1" applyBorder="1" applyAlignment="1" applyProtection="1">
      <alignment horizontal="center" vertical="center"/>
      <protection hidden="1" locked="0"/>
    </xf>
    <xf numFmtId="0" fontId="3" fillId="0" borderId="16" xfId="51" applyFont="1" applyBorder="1" applyAlignment="1" applyProtection="1">
      <alignment horizontal="left" vertical="top"/>
      <protection hidden="1"/>
    </xf>
    <xf numFmtId="0" fontId="3" fillId="0" borderId="24" xfId="51" applyFont="1" applyBorder="1" applyAlignment="1" applyProtection="1">
      <alignment horizontal="left"/>
      <protection hidden="1"/>
    </xf>
    <xf numFmtId="0" fontId="3" fillId="0" borderId="23" xfId="51" applyFont="1" applyBorder="1" applyAlignment="1" applyProtection="1">
      <alignment/>
      <protection hidden="1"/>
    </xf>
    <xf numFmtId="0" fontId="3" fillId="0" borderId="16" xfId="51" applyFont="1" applyBorder="1" applyAlignment="1" applyProtection="1">
      <alignment horizontal="left"/>
      <protection hidden="1"/>
    </xf>
    <xf numFmtId="0" fontId="3" fillId="0" borderId="24" xfId="51" applyFont="1" applyFill="1" applyBorder="1" applyAlignment="1" applyProtection="1">
      <alignment vertical="center"/>
      <protection hidden="1"/>
    </xf>
    <xf numFmtId="0" fontId="13" fillId="0" borderId="24" xfId="56" applyFont="1" applyFill="1" applyBorder="1" applyAlignment="1" applyProtection="1">
      <alignment vertical="center"/>
      <protection hidden="1"/>
    </xf>
    <xf numFmtId="0" fontId="13" fillId="0" borderId="0" xfId="56" applyFont="1" applyBorder="1" applyAlignment="1" applyProtection="1">
      <alignment horizontal="left"/>
      <protection hidden="1"/>
    </xf>
    <xf numFmtId="0" fontId="9" fillId="0" borderId="0" xfId="56" applyBorder="1" applyAlignment="1">
      <alignment/>
      <protection/>
    </xf>
    <xf numFmtId="0" fontId="9" fillId="0" borderId="24" xfId="56" applyBorder="1" applyAlignment="1">
      <alignment/>
      <protection/>
    </xf>
    <xf numFmtId="0" fontId="2" fillId="0" borderId="16" xfId="51" applyFont="1" applyBorder="1" applyAlignment="1" applyProtection="1">
      <alignment vertical="center"/>
      <protection hidden="1"/>
    </xf>
    <xf numFmtId="0" fontId="3" fillId="0" borderId="25" xfId="51" applyFont="1" applyBorder="1" applyAlignment="1" applyProtection="1">
      <alignment/>
      <protection hidden="1"/>
    </xf>
    <xf numFmtId="0" fontId="3" fillId="0" borderId="26" xfId="51" applyFont="1" applyFill="1" applyBorder="1" applyAlignment="1" applyProtection="1">
      <alignment horizontal="right" vertical="top" wrapText="1"/>
      <protection hidden="1"/>
    </xf>
    <xf numFmtId="0" fontId="3" fillId="0" borderId="27" xfId="51" applyFont="1" applyFill="1" applyBorder="1" applyAlignment="1" applyProtection="1">
      <alignment horizontal="right" vertical="top" wrapText="1"/>
      <protection hidden="1"/>
    </xf>
    <xf numFmtId="0" fontId="3" fillId="0" borderId="27" xfId="51" applyFont="1" applyFill="1" applyBorder="1" applyAlignment="1" applyProtection="1">
      <alignment/>
      <protection hidden="1"/>
    </xf>
    <xf numFmtId="0" fontId="3" fillId="0" borderId="28" xfId="51" applyFont="1" applyFill="1" applyBorder="1" applyAlignment="1" applyProtection="1">
      <alignment/>
      <protection hidden="1"/>
    </xf>
    <xf numFmtId="14" fontId="2" fillId="0" borderId="21" xfId="51" applyNumberFormat="1" applyFont="1" applyFill="1" applyBorder="1" applyAlignment="1" applyProtection="1">
      <alignment horizontal="center" vertical="center"/>
      <protection hidden="1" locked="0"/>
    </xf>
    <xf numFmtId="1" fontId="2" fillId="0" borderId="20" xfId="51" applyNumberFormat="1" applyFont="1" applyFill="1" applyBorder="1" applyAlignment="1" applyProtection="1">
      <alignment horizontal="center" vertical="center"/>
      <protection hidden="1" locked="0"/>
    </xf>
    <xf numFmtId="3" fontId="2" fillId="0" borderId="20" xfId="51" applyNumberFormat="1" applyFont="1" applyFill="1" applyBorder="1" applyAlignment="1" applyProtection="1">
      <alignment horizontal="right" vertical="center"/>
      <protection hidden="1" locked="0"/>
    </xf>
    <xf numFmtId="0" fontId="2" fillId="0" borderId="20" xfId="51" applyFont="1" applyFill="1" applyBorder="1" applyAlignment="1" applyProtection="1">
      <alignment horizontal="center" vertical="center"/>
      <protection hidden="1" locked="0"/>
    </xf>
    <xf numFmtId="49" fontId="2" fillId="0" borderId="20" xfId="51" applyNumberFormat="1" applyFont="1" applyFill="1" applyBorder="1" applyAlignment="1" applyProtection="1">
      <alignment horizontal="right" vertical="center"/>
      <protection hidden="1" locked="0"/>
    </xf>
    <xf numFmtId="0" fontId="2" fillId="0" borderId="16" xfId="51" applyFont="1" applyFill="1" applyBorder="1" applyAlignment="1" applyProtection="1">
      <alignment horizontal="right" vertical="center"/>
      <protection hidden="1" locked="0"/>
    </xf>
    <xf numFmtId="0" fontId="3" fillId="0" borderId="0" xfId="51" applyFont="1" applyFill="1" applyBorder="1" applyAlignment="1">
      <alignment/>
      <protection/>
    </xf>
    <xf numFmtId="49" fontId="2" fillId="0" borderId="0" xfId="51" applyNumberFormat="1" applyFont="1" applyFill="1" applyBorder="1" applyAlignment="1" applyProtection="1">
      <alignment horizontal="center" vertical="center"/>
      <protection hidden="1" locked="0"/>
    </xf>
    <xf numFmtId="3" fontId="6" fillId="0" borderId="10"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14" xfId="0" applyNumberFormat="1" applyFont="1" applyFill="1" applyBorder="1" applyAlignment="1" applyProtection="1">
      <alignment vertical="center"/>
      <protection hidden="1"/>
    </xf>
    <xf numFmtId="0" fontId="0" fillId="0" borderId="29" xfId="0" applyFill="1" applyBorder="1" applyAlignment="1">
      <alignment/>
    </xf>
    <xf numFmtId="3" fontId="6" fillId="24" borderId="10" xfId="0" applyNumberFormat="1" applyFont="1" applyFill="1" applyBorder="1" applyAlignment="1" applyProtection="1">
      <alignment vertical="center"/>
      <protection hidden="1"/>
    </xf>
    <xf numFmtId="3" fontId="6" fillId="24" borderId="15" xfId="0" applyNumberFormat="1" applyFont="1" applyFill="1" applyBorder="1" applyAlignment="1" applyProtection="1">
      <alignment vertical="center"/>
      <protection hidden="1"/>
    </xf>
    <xf numFmtId="0" fontId="3" fillId="0" borderId="0" xfId="51" applyFont="1" applyBorder="1" applyAlignment="1" applyProtection="1">
      <alignment horizontal="right"/>
      <protection hidden="1"/>
    </xf>
    <xf numFmtId="0" fontId="3" fillId="0" borderId="0" xfId="51" applyFont="1" applyBorder="1" applyAlignment="1" applyProtection="1">
      <alignment horizontal="right" vertical="center"/>
      <protection hidden="1"/>
    </xf>
    <xf numFmtId="0" fontId="3" fillId="0" borderId="27" xfId="51" applyFont="1" applyFill="1" applyBorder="1" applyAlignment="1">
      <alignment horizontal="left" vertical="center"/>
      <protection/>
    </xf>
    <xf numFmtId="0" fontId="3" fillId="0" borderId="24" xfId="51" applyFont="1" applyBorder="1" applyAlignment="1">
      <alignment horizontal="center"/>
      <protection/>
    </xf>
    <xf numFmtId="0" fontId="3" fillId="0" borderId="0" xfId="51" applyFont="1" applyBorder="1" applyAlignment="1" applyProtection="1">
      <alignment vertical="top" wrapText="1"/>
      <protection hidden="1"/>
    </xf>
    <xf numFmtId="0" fontId="3" fillId="0" borderId="0" xfId="51" applyFont="1" applyBorder="1" applyAlignment="1" applyProtection="1">
      <alignment wrapText="1"/>
      <protection hidden="1"/>
    </xf>
    <xf numFmtId="0" fontId="4" fillId="0" borderId="26" xfId="35" applyFill="1" applyBorder="1" applyAlignment="1" applyProtection="1">
      <alignment/>
      <protection hidden="1" locked="0"/>
    </xf>
    <xf numFmtId="0" fontId="2" fillId="0" borderId="27" xfId="51" applyFont="1" applyFill="1" applyBorder="1" applyAlignment="1" applyProtection="1">
      <alignment/>
      <protection hidden="1" locked="0"/>
    </xf>
    <xf numFmtId="0" fontId="2" fillId="0" borderId="28" xfId="51" applyFont="1" applyFill="1" applyBorder="1" applyAlignment="1" applyProtection="1">
      <alignment/>
      <protection hidden="1" locked="0"/>
    </xf>
    <xf numFmtId="0" fontId="3" fillId="0" borderId="27" xfId="51" applyFont="1" applyFill="1" applyBorder="1" applyAlignment="1">
      <alignment horizontal="left"/>
      <protection/>
    </xf>
    <xf numFmtId="0" fontId="3" fillId="0" borderId="28" xfId="51" applyFont="1" applyFill="1" applyBorder="1" applyAlignment="1">
      <alignment horizontal="left"/>
      <protection/>
    </xf>
    <xf numFmtId="0" fontId="3" fillId="0" borderId="0" xfId="51" applyFont="1" applyBorder="1" applyAlignment="1">
      <alignment horizontal="center"/>
      <protection/>
    </xf>
    <xf numFmtId="0" fontId="3" fillId="0" borderId="0" xfId="51" applyFont="1" applyBorder="1" applyAlignment="1">
      <alignment horizontal="center"/>
      <protection/>
    </xf>
    <xf numFmtId="0" fontId="3" fillId="0" borderId="0" xfId="51" applyFont="1" applyBorder="1" applyAlignment="1">
      <alignment horizontal="center" vertical="center"/>
      <protection/>
    </xf>
    <xf numFmtId="0" fontId="3" fillId="0" borderId="0" xfId="51" applyFont="1" applyBorder="1" applyAlignment="1">
      <alignment vertical="center"/>
      <protection/>
    </xf>
    <xf numFmtId="0" fontId="2" fillId="0" borderId="26" xfId="51" applyFont="1" applyFill="1" applyBorder="1" applyAlignment="1" applyProtection="1">
      <alignment horizontal="right" vertical="center"/>
      <protection hidden="1" locked="0"/>
    </xf>
    <xf numFmtId="0" fontId="3" fillId="0" borderId="16" xfId="51" applyFont="1" applyBorder="1" applyAlignment="1" applyProtection="1">
      <alignment horizontal="center" vertical="center"/>
      <protection hidden="1"/>
    </xf>
    <xf numFmtId="0" fontId="3" fillId="0" borderId="0" xfId="51" applyFont="1" applyBorder="1" applyAlignment="1">
      <alignment horizontal="center" vertical="center"/>
      <protection/>
    </xf>
    <xf numFmtId="0" fontId="13" fillId="0" borderId="0" xfId="56" applyFont="1" applyBorder="1" applyAlignment="1" applyProtection="1">
      <alignment horizontal="left"/>
      <protection hidden="1"/>
    </xf>
    <xf numFmtId="0" fontId="9" fillId="0" borderId="0" xfId="56" applyBorder="1" applyAlignment="1">
      <alignment/>
      <protection/>
    </xf>
    <xf numFmtId="0" fontId="9" fillId="0" borderId="24" xfId="56" applyBorder="1" applyAlignment="1">
      <alignment/>
      <protection/>
    </xf>
    <xf numFmtId="0" fontId="10" fillId="0" borderId="30" xfId="51" applyFont="1" applyBorder="1" applyAlignment="1">
      <alignment/>
      <protection/>
    </xf>
    <xf numFmtId="0" fontId="10" fillId="0" borderId="17" xfId="51" applyFont="1" applyBorder="1" applyAlignment="1">
      <alignment/>
      <protection/>
    </xf>
    <xf numFmtId="0" fontId="3" fillId="0" borderId="0" xfId="51" applyFont="1" applyBorder="1" applyAlignment="1" applyProtection="1">
      <alignment vertical="center"/>
      <protection hidden="1"/>
    </xf>
    <xf numFmtId="0" fontId="3" fillId="0" borderId="16" xfId="51" applyFont="1" applyBorder="1" applyAlignment="1" applyProtection="1">
      <alignment horizontal="right" vertical="center" wrapText="1"/>
      <protection hidden="1"/>
    </xf>
    <xf numFmtId="0" fontId="3" fillId="0" borderId="24" xfId="51" applyFont="1" applyBorder="1" applyAlignment="1" applyProtection="1">
      <alignment horizontal="right" wrapText="1"/>
      <protection hidden="1"/>
    </xf>
    <xf numFmtId="0" fontId="2" fillId="0" borderId="26" xfId="51" applyFont="1" applyFill="1" applyBorder="1" applyAlignment="1" applyProtection="1">
      <alignment horizontal="left" vertical="center"/>
      <protection hidden="1" locked="0"/>
    </xf>
    <xf numFmtId="0" fontId="2" fillId="0" borderId="27" xfId="51" applyFont="1" applyFill="1" applyBorder="1" applyAlignment="1" applyProtection="1">
      <alignment horizontal="left" vertical="center"/>
      <protection hidden="1" locked="0"/>
    </xf>
    <xf numFmtId="0" fontId="2" fillId="0" borderId="28" xfId="51" applyFont="1" applyFill="1" applyBorder="1" applyAlignment="1" applyProtection="1">
      <alignment horizontal="left" vertical="center"/>
      <protection hidden="1" locked="0"/>
    </xf>
    <xf numFmtId="49" fontId="2" fillId="0" borderId="26" xfId="51" applyNumberFormat="1" applyFont="1" applyFill="1" applyBorder="1" applyAlignment="1" applyProtection="1">
      <alignment horizontal="left" vertical="center"/>
      <protection hidden="1" locked="0"/>
    </xf>
    <xf numFmtId="49" fontId="2" fillId="0" borderId="27" xfId="51" applyNumberFormat="1" applyFont="1" applyFill="1" applyBorder="1" applyAlignment="1" applyProtection="1">
      <alignment horizontal="left" vertical="center"/>
      <protection hidden="1" locked="0"/>
    </xf>
    <xf numFmtId="49" fontId="2" fillId="0" borderId="28" xfId="51" applyNumberFormat="1" applyFont="1" applyFill="1" applyBorder="1" applyAlignment="1" applyProtection="1">
      <alignment horizontal="left" vertical="center"/>
      <protection hidden="1" locked="0"/>
    </xf>
    <xf numFmtId="0" fontId="3" fillId="0" borderId="31" xfId="51" applyFont="1" applyBorder="1" applyAlignment="1" applyProtection="1">
      <alignment horizontal="center" vertical="top"/>
      <protection hidden="1"/>
    </xf>
    <xf numFmtId="0" fontId="3" fillId="0" borderId="31" xfId="51" applyFont="1" applyBorder="1" applyAlignment="1">
      <alignment horizontal="center"/>
      <protection/>
    </xf>
    <xf numFmtId="0" fontId="3" fillId="0" borderId="32" xfId="51" applyFont="1" applyBorder="1" applyAlignment="1">
      <alignment/>
      <protection/>
    </xf>
    <xf numFmtId="0" fontId="3" fillId="0" borderId="27" xfId="51" applyFont="1" applyFill="1" applyBorder="1" applyAlignment="1" applyProtection="1">
      <alignment horizontal="center" vertical="top"/>
      <protection hidden="1"/>
    </xf>
    <xf numFmtId="0" fontId="3" fillId="0" borderId="27" xfId="51" applyFont="1" applyFill="1" applyBorder="1" applyAlignment="1" applyProtection="1">
      <alignment horizontal="center"/>
      <protection hidden="1"/>
    </xf>
    <xf numFmtId="49" fontId="4" fillId="0" borderId="26" xfId="35" applyNumberFormat="1" applyFill="1" applyBorder="1" applyAlignment="1" applyProtection="1">
      <alignment horizontal="left" vertical="center"/>
      <protection hidden="1" locked="0"/>
    </xf>
    <xf numFmtId="0" fontId="3" fillId="0" borderId="16" xfId="51" applyFont="1" applyBorder="1" applyAlignment="1" applyProtection="1">
      <alignment horizontal="right" vertical="center"/>
      <protection hidden="1"/>
    </xf>
    <xf numFmtId="0" fontId="3" fillId="0" borderId="24" xfId="51" applyFont="1" applyBorder="1" applyAlignment="1" applyProtection="1">
      <alignment horizontal="right"/>
      <protection hidden="1"/>
    </xf>
    <xf numFmtId="0" fontId="3" fillId="0" borderId="28" xfId="51" applyFont="1" applyFill="1" applyBorder="1" applyAlignment="1">
      <alignment horizontal="left" vertical="center"/>
      <protection/>
    </xf>
    <xf numFmtId="0" fontId="17" fillId="0" borderId="0" xfId="56" applyFont="1" applyBorder="1" applyAlignment="1" applyProtection="1">
      <alignment horizontal="left"/>
      <protection hidden="1"/>
    </xf>
    <xf numFmtId="0" fontId="18" fillId="0" borderId="0" xfId="56" applyFont="1" applyBorder="1" applyAlignment="1">
      <alignment/>
      <protection/>
    </xf>
    <xf numFmtId="49" fontId="2" fillId="0" borderId="26" xfId="51" applyNumberFormat="1" applyFont="1" applyFill="1" applyBorder="1" applyAlignment="1" applyProtection="1">
      <alignment horizontal="center" vertical="center"/>
      <protection hidden="1" locked="0"/>
    </xf>
    <xf numFmtId="49" fontId="2" fillId="0" borderId="28" xfId="51" applyNumberFormat="1" applyFont="1" applyFill="1" applyBorder="1" applyAlignment="1" applyProtection="1">
      <alignment horizontal="center" vertical="center"/>
      <protection hidden="1" locked="0"/>
    </xf>
    <xf numFmtId="0" fontId="3" fillId="0" borderId="27" xfId="51" applyFont="1" applyFill="1" applyBorder="1" applyAlignment="1">
      <alignment/>
      <protection/>
    </xf>
    <xf numFmtId="0" fontId="3" fillId="0" borderId="28" xfId="51" applyFont="1" applyFill="1" applyBorder="1" applyAlignment="1">
      <alignment/>
      <protection/>
    </xf>
    <xf numFmtId="0" fontId="3" fillId="0" borderId="0" xfId="51" applyFont="1" applyBorder="1" applyAlignment="1" applyProtection="1">
      <alignment horizontal="center" vertical="top"/>
      <protection hidden="1"/>
    </xf>
    <xf numFmtId="0" fontId="3" fillId="0" borderId="0" xfId="51" applyFont="1" applyBorder="1" applyAlignment="1" applyProtection="1">
      <alignment horizontal="center"/>
      <protection hidden="1"/>
    </xf>
    <xf numFmtId="0" fontId="3" fillId="0" borderId="17" xfId="51" applyFont="1" applyBorder="1" applyAlignment="1" applyProtection="1">
      <alignment horizontal="center"/>
      <protection hidden="1"/>
    </xf>
    <xf numFmtId="1" fontId="2" fillId="0" borderId="26" xfId="51" applyNumberFormat="1" applyFont="1" applyFill="1" applyBorder="1" applyAlignment="1" applyProtection="1">
      <alignment horizontal="center" vertical="center"/>
      <protection hidden="1" locked="0"/>
    </xf>
    <xf numFmtId="1" fontId="2" fillId="0" borderId="28" xfId="51" applyNumberFormat="1" applyFont="1" applyFill="1" applyBorder="1" applyAlignment="1" applyProtection="1">
      <alignment horizontal="center" vertical="center"/>
      <protection hidden="1" locked="0"/>
    </xf>
    <xf numFmtId="0" fontId="3" fillId="0" borderId="0" xfId="51" applyFont="1" applyBorder="1" applyAlignment="1" applyProtection="1">
      <alignment horizontal="right" wrapText="1"/>
      <protection hidden="1"/>
    </xf>
    <xf numFmtId="0" fontId="3" fillId="0" borderId="16" xfId="51" applyFont="1" applyBorder="1" applyAlignment="1" applyProtection="1">
      <alignment horizontal="right" wrapText="1"/>
      <protection hidden="1"/>
    </xf>
    <xf numFmtId="0" fontId="2" fillId="0" borderId="16" xfId="51" applyFont="1" applyFill="1" applyBorder="1" applyAlignment="1" applyProtection="1">
      <alignment horizontal="left" vertical="center" wrapText="1"/>
      <protection hidden="1"/>
    </xf>
    <xf numFmtId="0" fontId="2" fillId="0" borderId="0" xfId="51" applyFont="1" applyFill="1" applyBorder="1" applyAlignment="1" applyProtection="1">
      <alignment horizontal="left" vertical="center" wrapText="1"/>
      <protection hidden="1"/>
    </xf>
    <xf numFmtId="0" fontId="2" fillId="0" borderId="24" xfId="51" applyFont="1" applyFill="1" applyBorder="1" applyAlignment="1" applyProtection="1">
      <alignment horizontal="left" vertical="center" wrapText="1"/>
      <protection hidden="1"/>
    </xf>
    <xf numFmtId="0" fontId="11" fillId="0" borderId="16" xfId="51" applyFont="1" applyBorder="1" applyAlignment="1" applyProtection="1">
      <alignment horizontal="center" vertical="center" wrapText="1"/>
      <protection hidden="1"/>
    </xf>
    <xf numFmtId="0" fontId="11" fillId="0" borderId="0" xfId="51" applyFont="1" applyBorder="1" applyAlignment="1" applyProtection="1">
      <alignment horizontal="center" vertical="center" wrapText="1"/>
      <protection hidden="1"/>
    </xf>
    <xf numFmtId="0" fontId="11" fillId="0" borderId="24" xfId="51" applyFont="1" applyBorder="1" applyAlignment="1" applyProtection="1">
      <alignment horizontal="center" vertical="center" wrapText="1"/>
      <protection hidden="1"/>
    </xf>
    <xf numFmtId="0" fontId="1" fillId="0" borderId="16" xfId="51" applyFont="1" applyBorder="1" applyAlignment="1" applyProtection="1">
      <alignment horizontal="right" vertical="center" wrapText="1"/>
      <protection hidden="1"/>
    </xf>
    <xf numFmtId="0" fontId="1" fillId="0" borderId="24" xfId="51"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3" xfId="0" applyFont="1" applyFill="1" applyBorder="1" applyAlignment="1" applyProtection="1">
      <alignment vertical="center" wrapText="1"/>
      <protection hidden="1"/>
    </xf>
    <xf numFmtId="0" fontId="7" fillId="0" borderId="34"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9" xfId="0" applyFont="1" applyFill="1" applyBorder="1" applyAlignment="1">
      <alignment vertical="center"/>
    </xf>
    <xf numFmtId="0" fontId="0" fillId="0" borderId="29" xfId="0" applyFont="1" applyFill="1" applyBorder="1" applyAlignment="1">
      <alignment vertical="center"/>
    </xf>
    <xf numFmtId="0" fontId="6" fillId="0" borderId="21"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7" fillId="0" borderId="2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5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7" fillId="0" borderId="22" xfId="56" applyFont="1" applyFill="1" applyBorder="1" applyAlignment="1">
      <alignment horizontal="left" vertical="center" wrapText="1"/>
      <protection/>
    </xf>
    <xf numFmtId="0" fontId="10" fillId="0" borderId="33" xfId="56" applyFont="1" applyFill="1" applyBorder="1" applyAlignment="1">
      <alignment horizontal="left" vertical="center" wrapText="1"/>
      <protection/>
    </xf>
    <xf numFmtId="0" fontId="10" fillId="0" borderId="34" xfId="56" applyFont="1" applyFill="1" applyBorder="1" applyAlignment="1">
      <alignment horizontal="left" vertical="center" wrapText="1"/>
      <protection/>
    </xf>
    <xf numFmtId="0" fontId="7" fillId="0" borderId="27" xfId="56" applyFont="1" applyFill="1" applyBorder="1" applyAlignment="1">
      <alignment horizontal="center" vertical="center" wrapText="1"/>
      <protection/>
    </xf>
    <xf numFmtId="0" fontId="10" fillId="0" borderId="0" xfId="56" applyFont="1" applyAlignment="1">
      <alignment/>
      <protection/>
    </xf>
    <xf numFmtId="0" fontId="15" fillId="0" borderId="0" xfId="56" applyFont="1" applyBorder="1" applyAlignment="1">
      <alignment horizontal="justify" vertical="top" wrapText="1"/>
      <protection/>
    </xf>
    <xf numFmtId="0" fontId="9" fillId="0" borderId="0" xfId="56" applyAlignment="1">
      <alignment/>
      <protection/>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POD" xfId="51"/>
    <cellStyle name="Percent" xfId="52"/>
    <cellStyle name="Povezana ćelija" xfId="53"/>
    <cellStyle name="Followed Hyperlink" xfId="54"/>
    <cellStyle name="Provjera ćelije" xfId="55"/>
    <cellStyle name="Stil 1"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66675</xdr:rowOff>
    </xdr:from>
    <xdr:to>
      <xdr:col>9</xdr:col>
      <xdr:colOff>523875</xdr:colOff>
      <xdr:row>108</xdr:row>
      <xdr:rowOff>95250</xdr:rowOff>
    </xdr:to>
    <xdr:sp>
      <xdr:nvSpPr>
        <xdr:cNvPr id="1" name="TextBox 1"/>
        <xdr:cNvSpPr txBox="1">
          <a:spLocks noChangeArrowheads="1"/>
        </xdr:cNvSpPr>
      </xdr:nvSpPr>
      <xdr:spPr>
        <a:xfrm>
          <a:off x="95250" y="581025"/>
          <a:ext cx="5915025" cy="1705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GRUPA PETROKEMIJA 
Kao što se vidi iz podataka u tablicama računa dobiti i gubitka i bilance, društva kćeri nemaju značajnog utjecaja na rezultat Grupe Petrokemija. Društva kćeri su: Restoran Petrokemija d.o.o. Kutina, Petrokemija d.o.o. Novi Sad, Petrokemija d.o.o. Novo Mesto, Luka Šibenik d.o.o. Šibenik
U prvom polugodištu 2013. godine Grupa Petrokemija ostvarila je ukupne prihode 1.237,0 milijuna kuna, ukupne rashode od 1.307,8 milijuna kuna te je iskazala gubitak u poslovanju od 70,8 milijuna kuna ili 5,7% od ukupnih prihoda. Na polugodišnjoj razini ukupni prihodi manji su u odnosu na isto razdoblje 2012.g. 16,5%, dok su ukupni rashodi manji za 14,7%.
U strukturi gubitka 53,2 milijuna kuna ili 75,1% ostvareno je iz poslovnih aktivnosti, a 17,6 milijuna kuna ili 24,9% iz financijskog poslovanja. Pokazatelj EBITDA (dobit prije kamata, poreza i amortizacije) je negativan u iznosu od 4,8 milijuna kuna. U istom razdoblju 2012. godine EBITDA je bila  pozitivna 15,4 milijuna kuna.
U drugom tromjesečju 2013. godine Grupa Petrokemija ostvarila je ukupne prihode 635,1 milijuna kuna, ukupne rashode od 649,5 milijuna kuna te je iskazala gubitak u poslovanju od 14,5 milijuna kuna ili 2,3% od ukupnih prihoda. Smanjenje gubitka u odnosu na prvo tromjesečje može se tumačiti kao sezonska pojava. Nakon 56,3 milijuna gubitka u prvom tromjesečju 2013. godine, u drugom tromjesečju gubitak je smanjen na 14,5 milijuna kuna, a pokazatelj EBITDA bio je pozitivan 17,5 milijuna kuna. U usporedbi s istim razdobljem prošle godine, gubitak u drugom tromjesečju 2013.g. je manji za 33,8 milijuna kuna. 
Glavninu dispariteta ulazno-izlaznih cijena generirao je pad potražnje na svjetskom i regionalnom tržištu i s tim povezani pad cijena gnojiva. Manje ostvarenje prodaje na domaćem tržištu odraz je općeg lošeg stanja u poljoprivredi, smanjivanja i kašnjenja u isplati državnih poticaja te nepovoljnih vremenskih uvjeta za proljetnu sjetvu. Izvještajno razdoblje karakterizira opći trend pada nabavnih cijena sirovina i prodajnih cijena mineralnih gnojiva. Cijena plina u tom općem trendu je izolirana pojava i ostvaruje se pod utjecajem specifičnih čimbenika na hrvatskom tržište plina i pozicije Petrokemije d.d., kao jednog od dva najveća kupca, na još uvijek relativno nerazvijenom domaćem tržištu plina. 
Zbog manje prodaje došlo je do povećanja fiksnih troškova po jedinici proizvoda i gubitka u polugodišnjem poslovanju. Dodatni negativan učinak na poslovanje u prvom polugodištu 2013. godine imali su i izdaci za godišnji remont postrojenja za proizvodnju mineralnih gnojiva, koji je izveden tijekom siječnja te utjecaj dijela prenesenih zaliha iz 2012. godine.
U izvještajnom razdoblju ostvareni su 16,5% manji poslovni prihodi od istog razdoblja 2012. godine, najvećim dijelom zbog manjeg količinskog ostvarenja prodaje, a manjim dijelom zbog pada cijena mineralnih gnojiva na svjetskom i regionalnom tržištu. Ukupna prodaja gnojiva manja je 16,5% u odnosu na isto razdoblje prethodne godine.
Manje ostvarenje poslovnih rashoda u odnosu na isto razdoblje prethodne godine odraz je manjih količina prodaje i nižih prosječnih ulaznih cijena sirovina. Ostvaren je blagi pad nabavnih cijena svih ključnih sirovina, a kod prirodnog plina ova pojava je bila i nešto izraženija. Prosječna ostvarena nabavna cijena plina u prvom polugodištu 2013. godine, nakon dugog razdoblja stalnog trenda rasta, niža je 12,1% od istog razdoblja 2012. godine, ali još uvijek 27,5% viša u odnosu na isto razdoblje 2011. godine. 
Uz smanjivanje količina prodaje i pad prodajnih cijena, kao osnovni uzrok iskazivanja gubitka, sljedeći po važnosti je utjecaj trošenja zaliha poluproizvoda, posebno amonijaka, koji su proizvedeni u 2012. godini s višom cijenom plina. Fiksni troškovi u masi ostvareni su na razini nižoj od ostvarenja u prethodnoj godini, što nije bilo dovoljno za neutraliziranje učinka manje ostvarene količine prodaje. To je utjecalo na rast fiksnih troškova po jedinici proizvoda. U prvom polugodištu 2013. godine Petrokemija je, u odnosu na isto razdoblje prošle godinu, ostvarila približno istu ukupnu razinu proizvodnje (indeks 99,6), ali uz promjenu strukture – desetak posto porasla je proizvodnja Uree, a smanjena je proizvodnja NPK gnojiva. Nakon uspješno provedenog remonta postrojenja u siječnju, zadovoljena je sva potražnja u proljetnoj sezoni sjetve i prihrane ozimih kultura, a povećane su i zalihe u dijelu asortimana u odnosu na početak godine.
Prirodni plin kao najvažnija sirovina nabavlja se na domaćem tržištu prema ugovorima zaključenim s dva dobavljača. Cijena plina za 2013. godinu ugovorena je na fiksnoj razini i izražena u USD. Petrokemija d.d. zaključila je 15. siječnja 2013. godine Ugovor o isporuci 130 milijuna Sm3 prirodnog plina s Prvim plinarskim društvom d.o.o. iz Vukovara (u ime GAZPROM  Schweiz AG). S Prirodnim plinom d.o.o. iz Zagreba, trgovačkim društvom u vlasništvu INA Industrije nafte d.d. Zagreb, zaključen je u travnju Dodatak Ugovoru o opskrbi prirodnim plinom kojim su revidirani uvjeti isporuke u 2013. godini te ugovorene određene količine do kraja 2014. godine.
Zbog tržišnih razloga dio postrojenja je u zastoju od polovice 2009.g. i s tim problemom se ušlo i u treće tromjesečje 2013.g. Kriza izazvana neskladom ulazno-izlaznih cijena na tržištu čađe još uvijek je prisutna. Otvorenost Petrokemije d.d. kretanjima na svjetskom tržištu otvara značajne rizike mogućih cjenovnih i financijskih oscilacija i u nastavku 2013. godine.
Uz vlastita obrtna sredstva, kratkoročne kredite banaka i dugoročne kredite HBOR-a, Petrokemija je izvor financiranja obrtnih sredstava jednim dijelom osigurala i izdavanjem komercijalnih zapisa na Zagrebačkoj burzi, putem Privredne banke Zagreb kao agenta i dilera programa. 
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
U iskazivanju stanja kratkotrajne imovine (potraživanja od kupaca) i kratkoročnih obveza (potencijalnih regresnih obveza prema faktoring društvima, u slučaju da dužnik ne podmiri svoju obvezu), Petrokemija d.d. je na 30.06.2013. godine uključila ove obveze i potraživanja u Bilancu. Na bilančnim pozicijama iskazani su u kratkotrajnoj imovini i obvezama u iznosu 346 milijuna kuna. U usporedbi sa stanjima prije 2012. godine, kada su ove transakcije iskazivane u evidencijama izvan Bilance Društva, to je značajno povećalo razinu iskazane imovine i obveza na tim bilančnim pozicijama. U izvješću o novčanom toku Petrokemije d.d. primici po osnovi naplate potraživanja od kupaca  putem faktoringa iskazani su u primicima od financijskih aktivnosti za prvo polugodište 2013. godine u iznosu 359,3 milijuna kuna, a za isto razdoblje prethodne godine u iznosu 333,9 milijuna kuna.
Na buduće kretanje financijskog rezultata Grupe Petrokemija utjecati će brojni činitelji. Osim cijene plina, koja se dominantno definira na domaćem tržištu, većina budućih rizika dolazi iz međunarodnog okruženja, a pretežito kroz:
1. Promjene cijena osnovnih sirovina na svjetskom tržištu (MAP, DAP, fosfat, kalijev klorid, sumpor),
2. Promjene razine potražnje i prodajnih cijena mineralnih gnojiva,
3. Kretanje cijena energenata - plina i lož ulja,
4. Kretanje cijena osnovnih poljoprivrednih kultura,
5. Tečaj USD i EUR-a prema domaćoj valuti,
6. Troškove financiranja i međuvalutarne odnose.
U izvještajnom razdoblju pokazao se kao vrlo nepredvidiv rizik utjecaja nepovoljnih vremenskih prilika, koji je u značajnom dijelu poremetio dinamiku isporuke gnojiva i s tim povezane prihode na domaćem i regionalnom tržištu. 
Tijekom izrade ovog financijskog izvještaja u tijeku su aktivnosti na dokapitalizaciji Petrokemije d.d. i promjeni strukture kratkoročne zaduženosti.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11" customWidth="1"/>
    <col min="2" max="2" width="13.00390625" style="11" customWidth="1"/>
    <col min="3" max="4" width="9.140625" style="11" customWidth="1"/>
    <col min="5" max="5" width="10.28125" style="11" customWidth="1"/>
    <col min="6" max="6" width="7.7109375" style="11" customWidth="1"/>
    <col min="7" max="7" width="15.140625" style="11" customWidth="1"/>
    <col min="8" max="8" width="19.28125" style="11" customWidth="1"/>
    <col min="9" max="9" width="14.421875" style="11" customWidth="1"/>
    <col min="10" max="10" width="11.421875" style="11" customWidth="1"/>
    <col min="11" max="11" width="9.140625" style="11" customWidth="1"/>
    <col min="12" max="12" width="11.140625" style="11" customWidth="1"/>
    <col min="13" max="16384" width="9.140625" style="11" customWidth="1"/>
  </cols>
  <sheetData>
    <row r="1" spans="1:12" ht="15">
      <c r="A1" s="147" t="s">
        <v>213</v>
      </c>
      <c r="B1" s="148"/>
      <c r="C1" s="148"/>
      <c r="D1" s="74"/>
      <c r="E1" s="74"/>
      <c r="F1" s="74"/>
      <c r="G1" s="74"/>
      <c r="H1" s="74"/>
      <c r="I1" s="75"/>
      <c r="J1" s="10"/>
      <c r="K1" s="10"/>
      <c r="L1" s="10"/>
    </row>
    <row r="2" spans="1:12" ht="12.75">
      <c r="A2" s="180" t="s">
        <v>214</v>
      </c>
      <c r="B2" s="181"/>
      <c r="C2" s="181"/>
      <c r="D2" s="182"/>
      <c r="E2" s="109" t="s">
        <v>310</v>
      </c>
      <c r="F2" s="12"/>
      <c r="G2" s="13" t="s">
        <v>215</v>
      </c>
      <c r="H2" s="109" t="s">
        <v>315</v>
      </c>
      <c r="I2" s="76"/>
      <c r="J2" s="10"/>
      <c r="K2" s="10"/>
      <c r="L2" s="10"/>
    </row>
    <row r="3" spans="1:12" ht="12.75">
      <c r="A3" s="77"/>
      <c r="B3" s="14"/>
      <c r="C3" s="14"/>
      <c r="D3" s="14"/>
      <c r="E3" s="15"/>
      <c r="F3" s="15"/>
      <c r="G3" s="14"/>
      <c r="H3" s="14"/>
      <c r="I3" s="78"/>
      <c r="J3" s="10"/>
      <c r="K3" s="10"/>
      <c r="L3" s="10"/>
    </row>
    <row r="4" spans="1:12" ht="15">
      <c r="A4" s="183" t="s">
        <v>279</v>
      </c>
      <c r="B4" s="184"/>
      <c r="C4" s="184"/>
      <c r="D4" s="184"/>
      <c r="E4" s="184"/>
      <c r="F4" s="184"/>
      <c r="G4" s="184"/>
      <c r="H4" s="184"/>
      <c r="I4" s="185"/>
      <c r="J4" s="10"/>
      <c r="K4" s="10"/>
      <c r="L4" s="10"/>
    </row>
    <row r="5" spans="1:12" ht="12.75">
      <c r="A5" s="79"/>
      <c r="B5" s="16"/>
      <c r="C5" s="16"/>
      <c r="D5" s="16"/>
      <c r="E5" s="17"/>
      <c r="F5" s="80"/>
      <c r="G5" s="18"/>
      <c r="H5" s="19"/>
      <c r="I5" s="81"/>
      <c r="J5" s="10"/>
      <c r="K5" s="10"/>
      <c r="L5" s="10"/>
    </row>
    <row r="6" spans="1:12" ht="12.75">
      <c r="A6" s="164" t="s">
        <v>216</v>
      </c>
      <c r="B6" s="165"/>
      <c r="C6" s="169" t="s">
        <v>285</v>
      </c>
      <c r="D6" s="170"/>
      <c r="E6" s="29"/>
      <c r="F6" s="29"/>
      <c r="G6" s="29"/>
      <c r="H6" s="29"/>
      <c r="I6" s="82"/>
      <c r="J6" s="10"/>
      <c r="K6" s="10"/>
      <c r="L6" s="10"/>
    </row>
    <row r="7" spans="1:12" ht="12.75">
      <c r="A7" s="83"/>
      <c r="B7" s="22"/>
      <c r="C7" s="16"/>
      <c r="D7" s="16"/>
      <c r="E7" s="29"/>
      <c r="F7" s="29"/>
      <c r="G7" s="29"/>
      <c r="H7" s="29"/>
      <c r="I7" s="82"/>
      <c r="J7" s="10"/>
      <c r="K7" s="10"/>
      <c r="L7" s="10"/>
    </row>
    <row r="8" spans="1:12" ht="12.75">
      <c r="A8" s="186" t="s">
        <v>217</v>
      </c>
      <c r="B8" s="187"/>
      <c r="C8" s="169" t="s">
        <v>286</v>
      </c>
      <c r="D8" s="170"/>
      <c r="E8" s="29"/>
      <c r="F8" s="29"/>
      <c r="G8" s="29"/>
      <c r="H8" s="29"/>
      <c r="I8" s="84"/>
      <c r="J8" s="10"/>
      <c r="K8" s="10"/>
      <c r="L8" s="10"/>
    </row>
    <row r="9" spans="1:12" ht="12.75">
      <c r="A9" s="85"/>
      <c r="B9" s="48"/>
      <c r="C9" s="20"/>
      <c r="D9" s="26"/>
      <c r="E9" s="16"/>
      <c r="F9" s="16"/>
      <c r="G9" s="16"/>
      <c r="H9" s="16"/>
      <c r="I9" s="84"/>
      <c r="J9" s="10"/>
      <c r="K9" s="10"/>
      <c r="L9" s="10"/>
    </row>
    <row r="10" spans="1:12" ht="12.75">
      <c r="A10" s="150" t="s">
        <v>218</v>
      </c>
      <c r="B10" s="178"/>
      <c r="C10" s="169" t="s">
        <v>287</v>
      </c>
      <c r="D10" s="170"/>
      <c r="E10" s="16"/>
      <c r="F10" s="16"/>
      <c r="G10" s="16"/>
      <c r="H10" s="16"/>
      <c r="I10" s="84"/>
      <c r="J10" s="10"/>
      <c r="K10" s="10"/>
      <c r="L10" s="10"/>
    </row>
    <row r="11" spans="1:12" ht="12.75">
      <c r="A11" s="179"/>
      <c r="B11" s="178"/>
      <c r="C11" s="16"/>
      <c r="D11" s="16"/>
      <c r="E11" s="16"/>
      <c r="F11" s="16"/>
      <c r="G11" s="16"/>
      <c r="H11" s="16"/>
      <c r="I11" s="84"/>
      <c r="J11" s="10"/>
      <c r="K11" s="10"/>
      <c r="L11" s="10"/>
    </row>
    <row r="12" spans="1:12" ht="12.75">
      <c r="A12" s="164" t="s">
        <v>219</v>
      </c>
      <c r="B12" s="165"/>
      <c r="C12" s="152" t="s">
        <v>288</v>
      </c>
      <c r="D12" s="128"/>
      <c r="E12" s="128"/>
      <c r="F12" s="128"/>
      <c r="G12" s="128"/>
      <c r="H12" s="128"/>
      <c r="I12" s="166"/>
      <c r="J12" s="10"/>
      <c r="K12" s="10"/>
      <c r="L12" s="10"/>
    </row>
    <row r="13" spans="1:12" ht="12.75">
      <c r="A13" s="83"/>
      <c r="B13" s="22"/>
      <c r="C13" s="21"/>
      <c r="D13" s="16"/>
      <c r="E13" s="16"/>
      <c r="F13" s="16"/>
      <c r="G13" s="16"/>
      <c r="H13" s="16"/>
      <c r="I13" s="84"/>
      <c r="J13" s="10"/>
      <c r="K13" s="10"/>
      <c r="L13" s="10"/>
    </row>
    <row r="14" spans="1:12" ht="12.75">
      <c r="A14" s="164" t="s">
        <v>220</v>
      </c>
      <c r="B14" s="165"/>
      <c r="C14" s="176">
        <v>44320</v>
      </c>
      <c r="D14" s="177"/>
      <c r="E14" s="16"/>
      <c r="F14" s="152" t="s">
        <v>289</v>
      </c>
      <c r="G14" s="128"/>
      <c r="H14" s="128"/>
      <c r="I14" s="166"/>
      <c r="J14" s="10"/>
      <c r="K14" s="10"/>
      <c r="L14" s="10"/>
    </row>
    <row r="15" spans="1:12" ht="12.75">
      <c r="A15" s="83"/>
      <c r="B15" s="22"/>
      <c r="C15" s="16"/>
      <c r="D15" s="16"/>
      <c r="E15" s="16"/>
      <c r="F15" s="16"/>
      <c r="G15" s="16"/>
      <c r="H15" s="16"/>
      <c r="I15" s="84"/>
      <c r="J15" s="10"/>
      <c r="K15" s="10"/>
      <c r="L15" s="10"/>
    </row>
    <row r="16" spans="1:12" ht="12.75">
      <c r="A16" s="164" t="s">
        <v>221</v>
      </c>
      <c r="B16" s="165"/>
      <c r="C16" s="152" t="s">
        <v>290</v>
      </c>
      <c r="D16" s="128"/>
      <c r="E16" s="128"/>
      <c r="F16" s="128"/>
      <c r="G16" s="128"/>
      <c r="H16" s="128"/>
      <c r="I16" s="166"/>
      <c r="J16" s="10"/>
      <c r="K16" s="10"/>
      <c r="L16" s="10"/>
    </row>
    <row r="17" spans="1:12" ht="12.75">
      <c r="A17" s="83"/>
      <c r="B17" s="22"/>
      <c r="C17" s="16"/>
      <c r="D17" s="16"/>
      <c r="E17" s="16"/>
      <c r="F17" s="16"/>
      <c r="G17" s="16"/>
      <c r="H17" s="16"/>
      <c r="I17" s="84"/>
      <c r="J17" s="10"/>
      <c r="K17" s="10"/>
      <c r="L17" s="10"/>
    </row>
    <row r="18" spans="1:12" ht="12.75">
      <c r="A18" s="164" t="s">
        <v>222</v>
      </c>
      <c r="B18" s="165"/>
      <c r="C18" s="132" t="s">
        <v>291</v>
      </c>
      <c r="D18" s="133"/>
      <c r="E18" s="133"/>
      <c r="F18" s="133"/>
      <c r="G18" s="133"/>
      <c r="H18" s="133"/>
      <c r="I18" s="134"/>
      <c r="J18" s="10"/>
      <c r="K18" s="10"/>
      <c r="L18" s="10"/>
    </row>
    <row r="19" spans="1:12" ht="12.75">
      <c r="A19" s="83"/>
      <c r="B19" s="22"/>
      <c r="C19" s="21"/>
      <c r="D19" s="16"/>
      <c r="E19" s="16"/>
      <c r="F19" s="16"/>
      <c r="G19" s="16"/>
      <c r="H19" s="16"/>
      <c r="I19" s="84"/>
      <c r="J19" s="10"/>
      <c r="K19" s="10"/>
      <c r="L19" s="10"/>
    </row>
    <row r="20" spans="1:12" ht="12.75">
      <c r="A20" s="164" t="s">
        <v>223</v>
      </c>
      <c r="B20" s="165"/>
      <c r="C20" s="132" t="s">
        <v>292</v>
      </c>
      <c r="D20" s="133"/>
      <c r="E20" s="133"/>
      <c r="F20" s="133"/>
      <c r="G20" s="133"/>
      <c r="H20" s="133"/>
      <c r="I20" s="134"/>
      <c r="J20" s="10"/>
      <c r="K20" s="10"/>
      <c r="L20" s="10"/>
    </row>
    <row r="21" spans="1:12" ht="12.75">
      <c r="A21" s="83"/>
      <c r="B21" s="22"/>
      <c r="C21" s="21"/>
      <c r="D21" s="16"/>
      <c r="E21" s="16"/>
      <c r="F21" s="16"/>
      <c r="G21" s="16"/>
      <c r="H21" s="16"/>
      <c r="I21" s="84"/>
      <c r="J21" s="10"/>
      <c r="K21" s="10"/>
      <c r="L21" s="10"/>
    </row>
    <row r="22" spans="1:12" ht="12.75">
      <c r="A22" s="164" t="s">
        <v>224</v>
      </c>
      <c r="B22" s="165"/>
      <c r="C22" s="110">
        <v>220</v>
      </c>
      <c r="D22" s="152" t="s">
        <v>289</v>
      </c>
      <c r="E22" s="135"/>
      <c r="F22" s="136"/>
      <c r="G22" s="164"/>
      <c r="H22" s="126"/>
      <c r="I22" s="86"/>
      <c r="J22" s="10"/>
      <c r="K22" s="10"/>
      <c r="L22" s="10"/>
    </row>
    <row r="23" spans="1:12" ht="12.75">
      <c r="A23" s="83"/>
      <c r="B23" s="22"/>
      <c r="C23" s="16"/>
      <c r="D23" s="24"/>
      <c r="E23" s="24"/>
      <c r="F23" s="24"/>
      <c r="G23" s="24"/>
      <c r="H23" s="16"/>
      <c r="I23" s="84"/>
      <c r="J23" s="10"/>
      <c r="K23" s="10"/>
      <c r="L23" s="10"/>
    </row>
    <row r="24" spans="1:12" ht="12.75">
      <c r="A24" s="164" t="s">
        <v>225</v>
      </c>
      <c r="B24" s="165"/>
      <c r="C24" s="110">
        <v>3</v>
      </c>
      <c r="D24" s="152" t="s">
        <v>293</v>
      </c>
      <c r="E24" s="135"/>
      <c r="F24" s="135"/>
      <c r="G24" s="136"/>
      <c r="H24" s="49" t="s">
        <v>226</v>
      </c>
      <c r="I24" s="111">
        <v>2475</v>
      </c>
      <c r="J24" s="10"/>
      <c r="K24" s="10"/>
      <c r="L24" s="10"/>
    </row>
    <row r="25" spans="1:12" ht="12.75">
      <c r="A25" s="83"/>
      <c r="B25" s="22"/>
      <c r="C25" s="16"/>
      <c r="D25" s="24"/>
      <c r="E25" s="24"/>
      <c r="F25" s="24"/>
      <c r="G25" s="22"/>
      <c r="H25" s="22" t="s">
        <v>280</v>
      </c>
      <c r="I25" s="87"/>
      <c r="J25" s="10"/>
      <c r="K25" s="10"/>
      <c r="L25" s="10"/>
    </row>
    <row r="26" spans="1:12" ht="12.75">
      <c r="A26" s="164" t="s">
        <v>227</v>
      </c>
      <c r="B26" s="165"/>
      <c r="C26" s="112" t="s">
        <v>305</v>
      </c>
      <c r="D26" s="25"/>
      <c r="E26" s="33"/>
      <c r="F26" s="24"/>
      <c r="G26" s="127" t="s">
        <v>228</v>
      </c>
      <c r="H26" s="165"/>
      <c r="I26" s="113" t="s">
        <v>306</v>
      </c>
      <c r="J26" s="10"/>
      <c r="K26" s="10"/>
      <c r="L26" s="10"/>
    </row>
    <row r="27" spans="1:12" ht="12.75">
      <c r="A27" s="83"/>
      <c r="B27" s="22"/>
      <c r="C27" s="16"/>
      <c r="D27" s="24"/>
      <c r="E27" s="24"/>
      <c r="F27" s="24"/>
      <c r="G27" s="24"/>
      <c r="H27" s="16"/>
      <c r="I27" s="88"/>
      <c r="J27" s="10"/>
      <c r="K27" s="10"/>
      <c r="L27" s="10"/>
    </row>
    <row r="28" spans="1:12" ht="12.75">
      <c r="A28" s="142" t="s">
        <v>229</v>
      </c>
      <c r="B28" s="143"/>
      <c r="C28" s="138"/>
      <c r="D28" s="138"/>
      <c r="E28" s="139" t="s">
        <v>230</v>
      </c>
      <c r="F28" s="140"/>
      <c r="G28" s="140"/>
      <c r="H28" s="137" t="s">
        <v>231</v>
      </c>
      <c r="I28" s="129"/>
      <c r="J28" s="10"/>
      <c r="K28" s="10"/>
      <c r="L28" s="10"/>
    </row>
    <row r="29" spans="1:12" ht="12.75">
      <c r="A29" s="89"/>
      <c r="B29" s="33"/>
      <c r="C29" s="33"/>
      <c r="D29" s="26"/>
      <c r="E29" s="16"/>
      <c r="F29" s="16"/>
      <c r="G29" s="16"/>
      <c r="H29" s="27"/>
      <c r="I29" s="88"/>
      <c r="J29" s="10"/>
      <c r="K29" s="10"/>
      <c r="L29" s="10"/>
    </row>
    <row r="30" spans="1:12" ht="12.75">
      <c r="A30" s="141"/>
      <c r="B30" s="171"/>
      <c r="C30" s="171"/>
      <c r="D30" s="172"/>
      <c r="E30" s="141"/>
      <c r="F30" s="171"/>
      <c r="G30" s="171"/>
      <c r="H30" s="169"/>
      <c r="I30" s="170"/>
      <c r="J30" s="10"/>
      <c r="K30" s="10"/>
      <c r="L30" s="10"/>
    </row>
    <row r="31" spans="1:12" ht="12.75">
      <c r="A31" s="83"/>
      <c r="B31" s="22"/>
      <c r="C31" s="21"/>
      <c r="D31" s="130"/>
      <c r="E31" s="130"/>
      <c r="F31" s="130"/>
      <c r="G31" s="131"/>
      <c r="H31" s="16"/>
      <c r="I31" s="90"/>
      <c r="J31" s="10"/>
      <c r="K31" s="10"/>
      <c r="L31" s="10"/>
    </row>
    <row r="32" spans="1:12" ht="12.75">
      <c r="A32" s="141" t="s">
        <v>298</v>
      </c>
      <c r="B32" s="171"/>
      <c r="C32" s="171"/>
      <c r="D32" s="172"/>
      <c r="E32" s="141" t="s">
        <v>289</v>
      </c>
      <c r="F32" s="171"/>
      <c r="G32" s="171"/>
      <c r="H32" s="169" t="s">
        <v>299</v>
      </c>
      <c r="I32" s="170"/>
      <c r="J32" s="10"/>
      <c r="K32" s="10"/>
      <c r="L32" s="10"/>
    </row>
    <row r="33" spans="1:12" ht="12.75">
      <c r="A33" s="83"/>
      <c r="B33" s="22"/>
      <c r="C33" s="21"/>
      <c r="D33" s="28"/>
      <c r="E33" s="28"/>
      <c r="F33" s="28"/>
      <c r="G33" s="29"/>
      <c r="H33" s="16"/>
      <c r="I33" s="91"/>
      <c r="J33" s="10"/>
      <c r="K33" s="10"/>
      <c r="L33" s="10"/>
    </row>
    <row r="34" spans="1:12" ht="12.75">
      <c r="A34" s="141" t="s">
        <v>300</v>
      </c>
      <c r="B34" s="171"/>
      <c r="C34" s="171"/>
      <c r="D34" s="172"/>
      <c r="E34" s="141" t="s">
        <v>301</v>
      </c>
      <c r="F34" s="171"/>
      <c r="G34" s="171"/>
      <c r="H34" s="169" t="s">
        <v>302</v>
      </c>
      <c r="I34" s="170"/>
      <c r="J34" s="10"/>
      <c r="K34" s="10"/>
      <c r="L34" s="10"/>
    </row>
    <row r="35" spans="1:12" ht="12.75">
      <c r="A35" s="83"/>
      <c r="B35" s="22"/>
      <c r="C35" s="21"/>
      <c r="D35" s="28"/>
      <c r="E35" s="28"/>
      <c r="F35" s="28"/>
      <c r="G35" s="29"/>
      <c r="H35" s="16"/>
      <c r="I35" s="91"/>
      <c r="J35" s="10"/>
      <c r="K35" s="10"/>
      <c r="L35" s="10"/>
    </row>
    <row r="36" spans="1:12" ht="12.75">
      <c r="A36" s="141" t="s">
        <v>300</v>
      </c>
      <c r="B36" s="171"/>
      <c r="C36" s="171"/>
      <c r="D36" s="172"/>
      <c r="E36" s="141" t="s">
        <v>303</v>
      </c>
      <c r="F36" s="171"/>
      <c r="G36" s="171"/>
      <c r="H36" s="169" t="s">
        <v>304</v>
      </c>
      <c r="I36" s="170"/>
      <c r="J36" s="10"/>
      <c r="K36" s="10"/>
      <c r="L36" s="10"/>
    </row>
    <row r="37" spans="1:12" ht="12.75">
      <c r="A37" s="92"/>
      <c r="B37" s="30"/>
      <c r="C37" s="173"/>
      <c r="D37" s="174"/>
      <c r="E37" s="16"/>
      <c r="F37" s="173"/>
      <c r="G37" s="174"/>
      <c r="H37" s="16"/>
      <c r="I37" s="84"/>
      <c r="J37" s="10"/>
      <c r="K37" s="10"/>
      <c r="L37" s="10"/>
    </row>
    <row r="38" spans="1:12" ht="12.75">
      <c r="A38" s="141" t="s">
        <v>311</v>
      </c>
      <c r="B38" s="171"/>
      <c r="C38" s="171"/>
      <c r="D38" s="172"/>
      <c r="E38" s="141" t="s">
        <v>312</v>
      </c>
      <c r="F38" s="171"/>
      <c r="G38" s="171"/>
      <c r="H38" s="169" t="s">
        <v>313</v>
      </c>
      <c r="I38" s="170"/>
      <c r="J38" s="10"/>
      <c r="K38" s="10"/>
      <c r="L38" s="10"/>
    </row>
    <row r="39" spans="1:12" ht="12.75">
      <c r="A39" s="92"/>
      <c r="B39" s="30"/>
      <c r="C39" s="31"/>
      <c r="D39" s="32"/>
      <c r="E39" s="16"/>
      <c r="F39" s="31"/>
      <c r="G39" s="32"/>
      <c r="H39" s="16"/>
      <c r="I39" s="84"/>
      <c r="J39" s="10"/>
      <c r="K39" s="10"/>
      <c r="L39" s="10"/>
    </row>
    <row r="40" spans="1:12" ht="12.75">
      <c r="A40" s="141"/>
      <c r="B40" s="171"/>
      <c r="C40" s="171"/>
      <c r="D40" s="172"/>
      <c r="E40" s="141"/>
      <c r="F40" s="171"/>
      <c r="G40" s="171"/>
      <c r="H40" s="169"/>
      <c r="I40" s="170"/>
      <c r="J40" s="10"/>
      <c r="K40" s="10"/>
      <c r="L40" s="10"/>
    </row>
    <row r="41" spans="1:12" ht="12.75">
      <c r="A41" s="114"/>
      <c r="B41" s="33"/>
      <c r="C41" s="33"/>
      <c r="D41" s="33"/>
      <c r="E41" s="23"/>
      <c r="F41" s="115"/>
      <c r="G41" s="115"/>
      <c r="H41" s="116"/>
      <c r="I41" s="93"/>
      <c r="J41" s="10"/>
      <c r="K41" s="10"/>
      <c r="L41" s="10"/>
    </row>
    <row r="42" spans="1:12" ht="12.75">
      <c r="A42" s="92"/>
      <c r="B42" s="30"/>
      <c r="C42" s="31"/>
      <c r="D42" s="32"/>
      <c r="E42" s="16"/>
      <c r="F42" s="31"/>
      <c r="G42" s="32"/>
      <c r="H42" s="16"/>
      <c r="I42" s="84"/>
      <c r="J42" s="10"/>
      <c r="K42" s="10"/>
      <c r="L42" s="10"/>
    </row>
    <row r="43" spans="1:12" ht="12.75">
      <c r="A43" s="94"/>
      <c r="B43" s="34"/>
      <c r="C43" s="34"/>
      <c r="D43" s="20"/>
      <c r="E43" s="20"/>
      <c r="F43" s="34"/>
      <c r="G43" s="20"/>
      <c r="H43" s="20"/>
      <c r="I43" s="95"/>
      <c r="J43" s="10"/>
      <c r="K43" s="10"/>
      <c r="L43" s="10"/>
    </row>
    <row r="44" spans="1:12" ht="12.75">
      <c r="A44" s="150" t="s">
        <v>232</v>
      </c>
      <c r="B44" s="151"/>
      <c r="C44" s="169"/>
      <c r="D44" s="170"/>
      <c r="E44" s="26"/>
      <c r="F44" s="152"/>
      <c r="G44" s="171"/>
      <c r="H44" s="171"/>
      <c r="I44" s="172"/>
      <c r="J44" s="10"/>
      <c r="K44" s="10"/>
      <c r="L44" s="10"/>
    </row>
    <row r="45" spans="1:12" ht="12.75">
      <c r="A45" s="92"/>
      <c r="B45" s="30"/>
      <c r="C45" s="173"/>
      <c r="D45" s="174"/>
      <c r="E45" s="16"/>
      <c r="F45" s="173"/>
      <c r="G45" s="175"/>
      <c r="H45" s="35"/>
      <c r="I45" s="96"/>
      <c r="J45" s="10"/>
      <c r="K45" s="10"/>
      <c r="L45" s="10"/>
    </row>
    <row r="46" spans="1:12" ht="12.75">
      <c r="A46" s="150" t="s">
        <v>233</v>
      </c>
      <c r="B46" s="151"/>
      <c r="C46" s="152" t="s">
        <v>294</v>
      </c>
      <c r="D46" s="153"/>
      <c r="E46" s="153"/>
      <c r="F46" s="153"/>
      <c r="G46" s="153"/>
      <c r="H46" s="153"/>
      <c r="I46" s="154"/>
      <c r="J46" s="10"/>
      <c r="K46" s="10"/>
      <c r="L46" s="10"/>
    </row>
    <row r="47" spans="1:12" ht="12.75">
      <c r="A47" s="83"/>
      <c r="B47" s="22"/>
      <c r="C47" s="21" t="s">
        <v>234</v>
      </c>
      <c r="D47" s="16"/>
      <c r="E47" s="16"/>
      <c r="F47" s="16"/>
      <c r="G47" s="16"/>
      <c r="H47" s="16"/>
      <c r="I47" s="84"/>
      <c r="J47" s="10"/>
      <c r="K47" s="10"/>
      <c r="L47" s="10"/>
    </row>
    <row r="48" spans="1:12" ht="12.75">
      <c r="A48" s="150" t="s">
        <v>235</v>
      </c>
      <c r="B48" s="151"/>
      <c r="C48" s="155" t="s">
        <v>295</v>
      </c>
      <c r="D48" s="156"/>
      <c r="E48" s="157"/>
      <c r="F48" s="16"/>
      <c r="G48" s="49" t="s">
        <v>236</v>
      </c>
      <c r="H48" s="155" t="s">
        <v>296</v>
      </c>
      <c r="I48" s="157"/>
      <c r="J48" s="10"/>
      <c r="K48" s="10"/>
      <c r="L48" s="10"/>
    </row>
    <row r="49" spans="1:12" ht="12.75">
      <c r="A49" s="83"/>
      <c r="B49" s="22"/>
      <c r="C49" s="21"/>
      <c r="D49" s="16"/>
      <c r="E49" s="16"/>
      <c r="F49" s="16"/>
      <c r="G49" s="16"/>
      <c r="H49" s="16"/>
      <c r="I49" s="84"/>
      <c r="J49" s="10"/>
      <c r="K49" s="10"/>
      <c r="L49" s="10"/>
    </row>
    <row r="50" spans="1:12" ht="12.75">
      <c r="A50" s="150" t="s">
        <v>222</v>
      </c>
      <c r="B50" s="151"/>
      <c r="C50" s="163" t="s">
        <v>297</v>
      </c>
      <c r="D50" s="156"/>
      <c r="E50" s="156"/>
      <c r="F50" s="156"/>
      <c r="G50" s="156"/>
      <c r="H50" s="156"/>
      <c r="I50" s="157"/>
      <c r="J50" s="10"/>
      <c r="K50" s="10"/>
      <c r="L50" s="10"/>
    </row>
    <row r="51" spans="1:12" ht="12.75">
      <c r="A51" s="83"/>
      <c r="B51" s="22"/>
      <c r="C51" s="16"/>
      <c r="D51" s="16"/>
      <c r="E51" s="16"/>
      <c r="F51" s="16"/>
      <c r="G51" s="16"/>
      <c r="H51" s="16"/>
      <c r="I51" s="84"/>
      <c r="J51" s="10"/>
      <c r="K51" s="10"/>
      <c r="L51" s="10"/>
    </row>
    <row r="52" spans="1:12" ht="12.75">
      <c r="A52" s="164" t="s">
        <v>237</v>
      </c>
      <c r="B52" s="165"/>
      <c r="C52" s="155" t="s">
        <v>314</v>
      </c>
      <c r="D52" s="156"/>
      <c r="E52" s="156"/>
      <c r="F52" s="156"/>
      <c r="G52" s="156"/>
      <c r="H52" s="156"/>
      <c r="I52" s="166"/>
      <c r="J52" s="10"/>
      <c r="K52" s="10"/>
      <c r="L52" s="10"/>
    </row>
    <row r="53" spans="1:12" ht="12.75">
      <c r="A53" s="97"/>
      <c r="B53" s="20"/>
      <c r="C53" s="149" t="s">
        <v>238</v>
      </c>
      <c r="D53" s="149"/>
      <c r="E53" s="149"/>
      <c r="F53" s="149"/>
      <c r="G53" s="149"/>
      <c r="H53" s="149"/>
      <c r="I53" s="98"/>
      <c r="J53" s="10"/>
      <c r="K53" s="10"/>
      <c r="L53" s="10"/>
    </row>
    <row r="54" spans="1:12" ht="12.75">
      <c r="A54" s="97"/>
      <c r="B54" s="20"/>
      <c r="C54" s="36"/>
      <c r="D54" s="36"/>
      <c r="E54" s="36"/>
      <c r="F54" s="36"/>
      <c r="G54" s="36"/>
      <c r="H54" s="36"/>
      <c r="I54" s="98"/>
      <c r="J54" s="10"/>
      <c r="K54" s="10"/>
      <c r="L54" s="10"/>
    </row>
    <row r="55" spans="1:12" ht="12.75">
      <c r="A55" s="97"/>
      <c r="B55" s="167" t="s">
        <v>239</v>
      </c>
      <c r="C55" s="168"/>
      <c r="D55" s="168"/>
      <c r="E55" s="168"/>
      <c r="F55" s="47"/>
      <c r="G55" s="47"/>
      <c r="H55" s="47"/>
      <c r="I55" s="99"/>
      <c r="J55" s="10"/>
      <c r="K55" s="10"/>
      <c r="L55" s="10"/>
    </row>
    <row r="56" spans="1:12" ht="12.75">
      <c r="A56" s="97"/>
      <c r="B56" s="144" t="s">
        <v>269</v>
      </c>
      <c r="C56" s="145"/>
      <c r="D56" s="145"/>
      <c r="E56" s="145"/>
      <c r="F56" s="145"/>
      <c r="G56" s="145"/>
      <c r="H56" s="145"/>
      <c r="I56" s="146"/>
      <c r="J56" s="10"/>
      <c r="K56" s="10"/>
      <c r="L56" s="10"/>
    </row>
    <row r="57" spans="1:12" ht="12.75">
      <c r="A57" s="97"/>
      <c r="B57" s="144" t="s">
        <v>270</v>
      </c>
      <c r="C57" s="145"/>
      <c r="D57" s="145"/>
      <c r="E57" s="145"/>
      <c r="F57" s="145"/>
      <c r="G57" s="145"/>
      <c r="H57" s="145"/>
      <c r="I57" s="99"/>
      <c r="J57" s="10"/>
      <c r="K57" s="10"/>
      <c r="L57" s="10"/>
    </row>
    <row r="58" spans="1:12" ht="12.75">
      <c r="A58" s="97"/>
      <c r="B58" s="144" t="s">
        <v>271</v>
      </c>
      <c r="C58" s="145"/>
      <c r="D58" s="145"/>
      <c r="E58" s="145"/>
      <c r="F58" s="145"/>
      <c r="G58" s="145"/>
      <c r="H58" s="145"/>
      <c r="I58" s="146"/>
      <c r="J58" s="10"/>
      <c r="K58" s="10"/>
      <c r="L58" s="10"/>
    </row>
    <row r="59" spans="1:12" ht="12.75">
      <c r="A59" s="97"/>
      <c r="B59" s="144" t="s">
        <v>272</v>
      </c>
      <c r="C59" s="145"/>
      <c r="D59" s="145"/>
      <c r="E59" s="145"/>
      <c r="F59" s="145"/>
      <c r="G59" s="145"/>
      <c r="H59" s="145"/>
      <c r="I59" s="146"/>
      <c r="J59" s="10"/>
      <c r="K59" s="10"/>
      <c r="L59" s="10"/>
    </row>
    <row r="60" spans="1:12" ht="12.75">
      <c r="A60" s="97"/>
      <c r="B60" s="100"/>
      <c r="C60" s="101"/>
      <c r="D60" s="101"/>
      <c r="E60" s="101"/>
      <c r="F60" s="101"/>
      <c r="G60" s="101"/>
      <c r="H60" s="101"/>
      <c r="I60" s="102"/>
      <c r="J60" s="10"/>
      <c r="K60" s="10"/>
      <c r="L60" s="10"/>
    </row>
    <row r="61" spans="1:12" ht="13.5" thickBot="1">
      <c r="A61" s="103" t="s">
        <v>240</v>
      </c>
      <c r="B61" s="16"/>
      <c r="C61" s="16"/>
      <c r="D61" s="16"/>
      <c r="E61" s="16"/>
      <c r="F61" s="16"/>
      <c r="G61" s="37"/>
      <c r="H61" s="38"/>
      <c r="I61" s="104"/>
      <c r="J61" s="10"/>
      <c r="K61" s="10"/>
      <c r="L61" s="10"/>
    </row>
    <row r="62" spans="1:12" ht="12.75">
      <c r="A62" s="79"/>
      <c r="B62" s="16"/>
      <c r="C62" s="16"/>
      <c r="D62" s="16"/>
      <c r="E62" s="20" t="s">
        <v>241</v>
      </c>
      <c r="F62" s="33"/>
      <c r="G62" s="158" t="s">
        <v>242</v>
      </c>
      <c r="H62" s="159"/>
      <c r="I62" s="160"/>
      <c r="J62" s="10"/>
      <c r="K62" s="10"/>
      <c r="L62" s="10"/>
    </row>
    <row r="63" spans="1:12" ht="12.75">
      <c r="A63" s="105"/>
      <c r="B63" s="106"/>
      <c r="C63" s="107"/>
      <c r="D63" s="107"/>
      <c r="E63" s="107"/>
      <c r="F63" s="107"/>
      <c r="G63" s="161"/>
      <c r="H63" s="162"/>
      <c r="I63" s="108"/>
      <c r="J63" s="10"/>
      <c r="K63" s="10"/>
      <c r="L63" s="10"/>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L56" sqref="L56"/>
    </sheetView>
  </sheetViews>
  <sheetFormatPr defaultColWidth="9.140625" defaultRowHeight="12.75"/>
  <cols>
    <col min="1" max="9" width="9.140625" style="50" customWidth="1"/>
    <col min="10" max="10" width="11.421875" style="50" customWidth="1"/>
    <col min="11" max="11" width="10.7109375" style="50" bestFit="1" customWidth="1"/>
    <col min="12" max="12" width="11.140625" style="50" customWidth="1"/>
    <col min="13" max="16384" width="9.140625" style="50" customWidth="1"/>
  </cols>
  <sheetData>
    <row r="1" spans="1:11" ht="18.75" customHeight="1">
      <c r="A1" s="192" t="s">
        <v>127</v>
      </c>
      <c r="B1" s="192"/>
      <c r="C1" s="192"/>
      <c r="D1" s="192"/>
      <c r="E1" s="192"/>
      <c r="F1" s="192"/>
      <c r="G1" s="192"/>
      <c r="H1" s="192"/>
      <c r="I1" s="192"/>
      <c r="J1" s="192"/>
      <c r="K1" s="192"/>
    </row>
    <row r="2" spans="1:11" ht="16.5" customHeight="1">
      <c r="A2" s="193" t="s">
        <v>316</v>
      </c>
      <c r="B2" s="193"/>
      <c r="C2" s="193"/>
      <c r="D2" s="193"/>
      <c r="E2" s="193"/>
      <c r="F2" s="193"/>
      <c r="G2" s="193"/>
      <c r="H2" s="193"/>
      <c r="I2" s="193"/>
      <c r="J2" s="193"/>
      <c r="K2" s="193"/>
    </row>
    <row r="3" spans="1:11" ht="12.75">
      <c r="A3" s="194" t="s">
        <v>309</v>
      </c>
      <c r="B3" s="195"/>
      <c r="C3" s="195"/>
      <c r="D3" s="195"/>
      <c r="E3" s="195"/>
      <c r="F3" s="195"/>
      <c r="G3" s="195"/>
      <c r="H3" s="195"/>
      <c r="I3" s="195"/>
      <c r="J3" s="195"/>
      <c r="K3" s="196"/>
    </row>
    <row r="4" spans="1:11" ht="21">
      <c r="A4" s="197" t="s">
        <v>39</v>
      </c>
      <c r="B4" s="198"/>
      <c r="C4" s="198"/>
      <c r="D4" s="198"/>
      <c r="E4" s="198"/>
      <c r="F4" s="198"/>
      <c r="G4" s="198"/>
      <c r="H4" s="199"/>
      <c r="I4" s="55" t="s">
        <v>243</v>
      </c>
      <c r="J4" s="56" t="s">
        <v>281</v>
      </c>
      <c r="K4" s="57" t="s">
        <v>282</v>
      </c>
    </row>
    <row r="5" spans="1:11" ht="12.75">
      <c r="A5" s="188">
        <v>1</v>
      </c>
      <c r="B5" s="188"/>
      <c r="C5" s="188"/>
      <c r="D5" s="188"/>
      <c r="E5" s="188"/>
      <c r="F5" s="188"/>
      <c r="G5" s="188"/>
      <c r="H5" s="188"/>
      <c r="I5" s="54">
        <v>2</v>
      </c>
      <c r="J5" s="53">
        <v>3</v>
      </c>
      <c r="K5" s="53">
        <v>4</v>
      </c>
    </row>
    <row r="6" spans="1:11" ht="12.75">
      <c r="A6" s="189"/>
      <c r="B6" s="190"/>
      <c r="C6" s="190"/>
      <c r="D6" s="190"/>
      <c r="E6" s="190"/>
      <c r="F6" s="190"/>
      <c r="G6" s="190"/>
      <c r="H6" s="190"/>
      <c r="I6" s="190"/>
      <c r="J6" s="190"/>
      <c r="K6" s="191"/>
    </row>
    <row r="7" spans="1:11" ht="12.75">
      <c r="A7" s="203" t="s">
        <v>40</v>
      </c>
      <c r="B7" s="204"/>
      <c r="C7" s="204"/>
      <c r="D7" s="204"/>
      <c r="E7" s="204"/>
      <c r="F7" s="204"/>
      <c r="G7" s="204"/>
      <c r="H7" s="205"/>
      <c r="I7" s="3">
        <v>1</v>
      </c>
      <c r="J7" s="6"/>
      <c r="K7" s="6"/>
    </row>
    <row r="8" spans="1:11" ht="12.75">
      <c r="A8" s="206" t="s">
        <v>10</v>
      </c>
      <c r="B8" s="207"/>
      <c r="C8" s="207"/>
      <c r="D8" s="207"/>
      <c r="E8" s="207"/>
      <c r="F8" s="207"/>
      <c r="G8" s="207"/>
      <c r="H8" s="208"/>
      <c r="I8" s="1">
        <v>2</v>
      </c>
      <c r="J8" s="124">
        <f>J9+J16+J26+J35+J39</f>
        <v>749049633</v>
      </c>
      <c r="K8" s="124">
        <f>K9+K16+K26+K35+K39</f>
        <v>743166726</v>
      </c>
    </row>
    <row r="9" spans="1:11" ht="12.75">
      <c r="A9" s="200" t="s">
        <v>170</v>
      </c>
      <c r="B9" s="201"/>
      <c r="C9" s="201"/>
      <c r="D9" s="201"/>
      <c r="E9" s="201"/>
      <c r="F9" s="201"/>
      <c r="G9" s="201"/>
      <c r="H9" s="202"/>
      <c r="I9" s="1">
        <v>3</v>
      </c>
      <c r="J9" s="124">
        <f>SUM(J10:J15)</f>
        <v>11585806</v>
      </c>
      <c r="K9" s="124">
        <f>SUM(K10:K15)</f>
        <v>10538935</v>
      </c>
    </row>
    <row r="10" spans="1:11" ht="12.75">
      <c r="A10" s="200" t="s">
        <v>88</v>
      </c>
      <c r="B10" s="201"/>
      <c r="C10" s="201"/>
      <c r="D10" s="201"/>
      <c r="E10" s="201"/>
      <c r="F10" s="201"/>
      <c r="G10" s="201"/>
      <c r="H10" s="202"/>
      <c r="I10" s="1">
        <v>4</v>
      </c>
      <c r="J10" s="7"/>
      <c r="K10" s="7"/>
    </row>
    <row r="11" spans="1:11" ht="12.75">
      <c r="A11" s="200" t="s">
        <v>11</v>
      </c>
      <c r="B11" s="201"/>
      <c r="C11" s="201"/>
      <c r="D11" s="201"/>
      <c r="E11" s="201"/>
      <c r="F11" s="201"/>
      <c r="G11" s="201"/>
      <c r="H11" s="202"/>
      <c r="I11" s="1">
        <v>5</v>
      </c>
      <c r="J11" s="7">
        <v>7541608</v>
      </c>
      <c r="K11" s="7">
        <v>6441896</v>
      </c>
    </row>
    <row r="12" spans="1:11" ht="12.75">
      <c r="A12" s="200" t="s">
        <v>89</v>
      </c>
      <c r="B12" s="201"/>
      <c r="C12" s="201"/>
      <c r="D12" s="201"/>
      <c r="E12" s="201"/>
      <c r="F12" s="201"/>
      <c r="G12" s="201"/>
      <c r="H12" s="202"/>
      <c r="I12" s="1">
        <v>6</v>
      </c>
      <c r="J12" s="7"/>
      <c r="K12" s="7"/>
    </row>
    <row r="13" spans="1:11" ht="12.75">
      <c r="A13" s="200" t="s">
        <v>173</v>
      </c>
      <c r="B13" s="201"/>
      <c r="C13" s="201"/>
      <c r="D13" s="201"/>
      <c r="E13" s="201"/>
      <c r="F13" s="201"/>
      <c r="G13" s="201"/>
      <c r="H13" s="202"/>
      <c r="I13" s="1">
        <v>7</v>
      </c>
      <c r="J13" s="7"/>
      <c r="K13" s="7"/>
    </row>
    <row r="14" spans="1:11" ht="12.75">
      <c r="A14" s="200" t="s">
        <v>174</v>
      </c>
      <c r="B14" s="201"/>
      <c r="C14" s="201"/>
      <c r="D14" s="201"/>
      <c r="E14" s="201"/>
      <c r="F14" s="201"/>
      <c r="G14" s="201"/>
      <c r="H14" s="202"/>
      <c r="I14" s="1">
        <v>8</v>
      </c>
      <c r="J14" s="7">
        <v>4044198</v>
      </c>
      <c r="K14" s="7">
        <v>4097039</v>
      </c>
    </row>
    <row r="15" spans="1:11" ht="12.75">
      <c r="A15" s="200" t="s">
        <v>175</v>
      </c>
      <c r="B15" s="201"/>
      <c r="C15" s="201"/>
      <c r="D15" s="201"/>
      <c r="E15" s="201"/>
      <c r="F15" s="201"/>
      <c r="G15" s="201"/>
      <c r="H15" s="202"/>
      <c r="I15" s="1">
        <v>9</v>
      </c>
      <c r="J15" s="7"/>
      <c r="K15" s="7"/>
    </row>
    <row r="16" spans="1:11" ht="12.75">
      <c r="A16" s="200" t="s">
        <v>171</v>
      </c>
      <c r="B16" s="201"/>
      <c r="C16" s="201"/>
      <c r="D16" s="201"/>
      <c r="E16" s="201"/>
      <c r="F16" s="201"/>
      <c r="G16" s="201"/>
      <c r="H16" s="202"/>
      <c r="I16" s="1">
        <v>10</v>
      </c>
      <c r="J16" s="124">
        <f>SUM(J17:J25)</f>
        <v>736523100</v>
      </c>
      <c r="K16" s="124">
        <f>SUM(K17:K25)</f>
        <v>731686879</v>
      </c>
    </row>
    <row r="17" spans="1:11" ht="12.75">
      <c r="A17" s="200" t="s">
        <v>176</v>
      </c>
      <c r="B17" s="201"/>
      <c r="C17" s="201"/>
      <c r="D17" s="201"/>
      <c r="E17" s="201"/>
      <c r="F17" s="201"/>
      <c r="G17" s="201"/>
      <c r="H17" s="202"/>
      <c r="I17" s="1">
        <v>11</v>
      </c>
      <c r="J17" s="7">
        <v>49482152</v>
      </c>
      <c r="K17" s="7">
        <v>49482152</v>
      </c>
    </row>
    <row r="18" spans="1:11" ht="12.75">
      <c r="A18" s="200" t="s">
        <v>212</v>
      </c>
      <c r="B18" s="201"/>
      <c r="C18" s="201"/>
      <c r="D18" s="201"/>
      <c r="E18" s="201"/>
      <c r="F18" s="201"/>
      <c r="G18" s="201"/>
      <c r="H18" s="202"/>
      <c r="I18" s="1">
        <v>12</v>
      </c>
      <c r="J18" s="7">
        <v>291532789</v>
      </c>
      <c r="K18" s="7">
        <v>286320691</v>
      </c>
    </row>
    <row r="19" spans="1:11" ht="12.75">
      <c r="A19" s="200" t="s">
        <v>177</v>
      </c>
      <c r="B19" s="201"/>
      <c r="C19" s="201"/>
      <c r="D19" s="201"/>
      <c r="E19" s="201"/>
      <c r="F19" s="201"/>
      <c r="G19" s="201"/>
      <c r="H19" s="202"/>
      <c r="I19" s="1">
        <v>13</v>
      </c>
      <c r="J19" s="7">
        <v>322709000</v>
      </c>
      <c r="K19" s="7">
        <v>321738547</v>
      </c>
    </row>
    <row r="20" spans="1:11" ht="12.75">
      <c r="A20" s="200" t="s">
        <v>21</v>
      </c>
      <c r="B20" s="201"/>
      <c r="C20" s="201"/>
      <c r="D20" s="201"/>
      <c r="E20" s="201"/>
      <c r="F20" s="201"/>
      <c r="G20" s="201"/>
      <c r="H20" s="202"/>
      <c r="I20" s="1">
        <v>14</v>
      </c>
      <c r="J20" s="7">
        <v>13526223</v>
      </c>
      <c r="K20" s="7">
        <v>16859726</v>
      </c>
    </row>
    <row r="21" spans="1:11" ht="12.75">
      <c r="A21" s="200" t="s">
        <v>22</v>
      </c>
      <c r="B21" s="201"/>
      <c r="C21" s="201"/>
      <c r="D21" s="201"/>
      <c r="E21" s="201"/>
      <c r="F21" s="201"/>
      <c r="G21" s="201"/>
      <c r="H21" s="202"/>
      <c r="I21" s="1">
        <v>15</v>
      </c>
      <c r="J21" s="7"/>
      <c r="K21" s="7"/>
    </row>
    <row r="22" spans="1:11" ht="12.75">
      <c r="A22" s="200" t="s">
        <v>48</v>
      </c>
      <c r="B22" s="201"/>
      <c r="C22" s="201"/>
      <c r="D22" s="201"/>
      <c r="E22" s="201"/>
      <c r="F22" s="201"/>
      <c r="G22" s="201"/>
      <c r="H22" s="202"/>
      <c r="I22" s="1">
        <v>16</v>
      </c>
      <c r="J22" s="7">
        <v>3020898</v>
      </c>
      <c r="K22" s="7">
        <v>534333</v>
      </c>
    </row>
    <row r="23" spans="1:11" ht="12.75">
      <c r="A23" s="200" t="s">
        <v>49</v>
      </c>
      <c r="B23" s="201"/>
      <c r="C23" s="201"/>
      <c r="D23" s="201"/>
      <c r="E23" s="201"/>
      <c r="F23" s="201"/>
      <c r="G23" s="201"/>
      <c r="H23" s="202"/>
      <c r="I23" s="1">
        <v>17</v>
      </c>
      <c r="J23" s="7">
        <v>55752053</v>
      </c>
      <c r="K23" s="7">
        <v>56249020</v>
      </c>
    </row>
    <row r="24" spans="1:11" ht="12.75">
      <c r="A24" s="200" t="s">
        <v>50</v>
      </c>
      <c r="B24" s="201"/>
      <c r="C24" s="201"/>
      <c r="D24" s="201"/>
      <c r="E24" s="201"/>
      <c r="F24" s="201"/>
      <c r="G24" s="201"/>
      <c r="H24" s="202"/>
      <c r="I24" s="1">
        <v>18</v>
      </c>
      <c r="J24" s="7">
        <v>499985</v>
      </c>
      <c r="K24" s="7">
        <v>502410</v>
      </c>
    </row>
    <row r="25" spans="1:11" ht="12.75">
      <c r="A25" s="200" t="s">
        <v>51</v>
      </c>
      <c r="B25" s="201"/>
      <c r="C25" s="201"/>
      <c r="D25" s="201"/>
      <c r="E25" s="201"/>
      <c r="F25" s="201"/>
      <c r="G25" s="201"/>
      <c r="H25" s="202"/>
      <c r="I25" s="1">
        <v>19</v>
      </c>
      <c r="J25" s="7"/>
      <c r="K25" s="7"/>
    </row>
    <row r="26" spans="1:11" ht="12.75">
      <c r="A26" s="200" t="s">
        <v>155</v>
      </c>
      <c r="B26" s="201"/>
      <c r="C26" s="201"/>
      <c r="D26" s="201"/>
      <c r="E26" s="201"/>
      <c r="F26" s="201"/>
      <c r="G26" s="201"/>
      <c r="H26" s="202"/>
      <c r="I26" s="1">
        <v>20</v>
      </c>
      <c r="J26" s="124">
        <f>SUM(J27:J34)</f>
        <v>815524</v>
      </c>
      <c r="K26" s="124">
        <f>SUM(K27:K34)</f>
        <v>815524</v>
      </c>
    </row>
    <row r="27" spans="1:11" ht="12.75">
      <c r="A27" s="200" t="s">
        <v>52</v>
      </c>
      <c r="B27" s="201"/>
      <c r="C27" s="201"/>
      <c r="D27" s="201"/>
      <c r="E27" s="201"/>
      <c r="F27" s="201"/>
      <c r="G27" s="201"/>
      <c r="H27" s="202"/>
      <c r="I27" s="1">
        <v>21</v>
      </c>
      <c r="J27" s="7"/>
      <c r="K27" s="7"/>
    </row>
    <row r="28" spans="1:11" ht="12.75">
      <c r="A28" s="200" t="s">
        <v>53</v>
      </c>
      <c r="B28" s="201"/>
      <c r="C28" s="201"/>
      <c r="D28" s="201"/>
      <c r="E28" s="201"/>
      <c r="F28" s="201"/>
      <c r="G28" s="201"/>
      <c r="H28" s="202"/>
      <c r="I28" s="1">
        <v>22</v>
      </c>
      <c r="J28" s="7"/>
      <c r="K28" s="7"/>
    </row>
    <row r="29" spans="1:11" ht="12.75">
      <c r="A29" s="200" t="s">
        <v>54</v>
      </c>
      <c r="B29" s="201"/>
      <c r="C29" s="201"/>
      <c r="D29" s="201"/>
      <c r="E29" s="201"/>
      <c r="F29" s="201"/>
      <c r="G29" s="201"/>
      <c r="H29" s="202"/>
      <c r="I29" s="1">
        <v>23</v>
      </c>
      <c r="J29" s="7">
        <v>7537</v>
      </c>
      <c r="K29" s="7">
        <v>7537</v>
      </c>
    </row>
    <row r="30" spans="1:11" ht="12.75">
      <c r="A30" s="200" t="s">
        <v>59</v>
      </c>
      <c r="B30" s="201"/>
      <c r="C30" s="201"/>
      <c r="D30" s="201"/>
      <c r="E30" s="201"/>
      <c r="F30" s="201"/>
      <c r="G30" s="201"/>
      <c r="H30" s="202"/>
      <c r="I30" s="1">
        <v>24</v>
      </c>
      <c r="J30" s="7"/>
      <c r="K30" s="7"/>
    </row>
    <row r="31" spans="1:11" ht="12.75">
      <c r="A31" s="200" t="s">
        <v>60</v>
      </c>
      <c r="B31" s="201"/>
      <c r="C31" s="201"/>
      <c r="D31" s="201"/>
      <c r="E31" s="201"/>
      <c r="F31" s="201"/>
      <c r="G31" s="201"/>
      <c r="H31" s="202"/>
      <c r="I31" s="1">
        <v>25</v>
      </c>
      <c r="J31" s="7"/>
      <c r="K31" s="7"/>
    </row>
    <row r="32" spans="1:11" ht="12.75">
      <c r="A32" s="200" t="s">
        <v>61</v>
      </c>
      <c r="B32" s="201"/>
      <c r="C32" s="201"/>
      <c r="D32" s="201"/>
      <c r="E32" s="201"/>
      <c r="F32" s="201"/>
      <c r="G32" s="201"/>
      <c r="H32" s="202"/>
      <c r="I32" s="1">
        <v>26</v>
      </c>
      <c r="J32" s="7"/>
      <c r="K32" s="7"/>
    </row>
    <row r="33" spans="1:11" ht="12.75">
      <c r="A33" s="200" t="s">
        <v>55</v>
      </c>
      <c r="B33" s="201"/>
      <c r="C33" s="201"/>
      <c r="D33" s="201"/>
      <c r="E33" s="201"/>
      <c r="F33" s="201"/>
      <c r="G33" s="201"/>
      <c r="H33" s="202"/>
      <c r="I33" s="1">
        <v>27</v>
      </c>
      <c r="J33" s="7">
        <v>807987</v>
      </c>
      <c r="K33" s="7">
        <v>807987</v>
      </c>
    </row>
    <row r="34" spans="1:11" ht="12.75">
      <c r="A34" s="200" t="s">
        <v>148</v>
      </c>
      <c r="B34" s="201"/>
      <c r="C34" s="201"/>
      <c r="D34" s="201"/>
      <c r="E34" s="201"/>
      <c r="F34" s="201"/>
      <c r="G34" s="201"/>
      <c r="H34" s="202"/>
      <c r="I34" s="1">
        <v>28</v>
      </c>
      <c r="J34" s="7"/>
      <c r="K34" s="7"/>
    </row>
    <row r="35" spans="1:11" ht="12.75">
      <c r="A35" s="200" t="s">
        <v>149</v>
      </c>
      <c r="B35" s="201"/>
      <c r="C35" s="201"/>
      <c r="D35" s="201"/>
      <c r="E35" s="201"/>
      <c r="F35" s="201"/>
      <c r="G35" s="201"/>
      <c r="H35" s="202"/>
      <c r="I35" s="1">
        <v>29</v>
      </c>
      <c r="J35" s="124">
        <f>SUM(J36:J38)</f>
        <v>125203</v>
      </c>
      <c r="K35" s="124">
        <f>SUM(K36:K38)</f>
        <v>125388</v>
      </c>
    </row>
    <row r="36" spans="1:11" ht="12.75">
      <c r="A36" s="200" t="s">
        <v>56</v>
      </c>
      <c r="B36" s="201"/>
      <c r="C36" s="201"/>
      <c r="D36" s="201"/>
      <c r="E36" s="201"/>
      <c r="F36" s="201"/>
      <c r="G36" s="201"/>
      <c r="H36" s="202"/>
      <c r="I36" s="1">
        <v>30</v>
      </c>
      <c r="J36" s="7"/>
      <c r="K36" s="7"/>
    </row>
    <row r="37" spans="1:11" ht="12.75">
      <c r="A37" s="200" t="s">
        <v>57</v>
      </c>
      <c r="B37" s="201"/>
      <c r="C37" s="201"/>
      <c r="D37" s="201"/>
      <c r="E37" s="201"/>
      <c r="F37" s="201"/>
      <c r="G37" s="201"/>
      <c r="H37" s="202"/>
      <c r="I37" s="1">
        <v>31</v>
      </c>
      <c r="J37" s="7"/>
      <c r="K37" s="7"/>
    </row>
    <row r="38" spans="1:11" ht="12.75">
      <c r="A38" s="200" t="s">
        <v>58</v>
      </c>
      <c r="B38" s="201"/>
      <c r="C38" s="201"/>
      <c r="D38" s="201"/>
      <c r="E38" s="201"/>
      <c r="F38" s="201"/>
      <c r="G38" s="201"/>
      <c r="H38" s="202"/>
      <c r="I38" s="1">
        <v>32</v>
      </c>
      <c r="J38" s="7">
        <v>125203</v>
      </c>
      <c r="K38" s="7">
        <v>125388</v>
      </c>
    </row>
    <row r="39" spans="1:11" ht="12.75">
      <c r="A39" s="200" t="s">
        <v>150</v>
      </c>
      <c r="B39" s="201"/>
      <c r="C39" s="201"/>
      <c r="D39" s="201"/>
      <c r="E39" s="201"/>
      <c r="F39" s="201"/>
      <c r="G39" s="201"/>
      <c r="H39" s="202"/>
      <c r="I39" s="1">
        <v>33</v>
      </c>
      <c r="J39" s="7"/>
      <c r="K39" s="7"/>
    </row>
    <row r="40" spans="1:11" ht="12.75">
      <c r="A40" s="206" t="s">
        <v>205</v>
      </c>
      <c r="B40" s="207"/>
      <c r="C40" s="207"/>
      <c r="D40" s="207"/>
      <c r="E40" s="207"/>
      <c r="F40" s="207"/>
      <c r="G40" s="207"/>
      <c r="H40" s="208"/>
      <c r="I40" s="1">
        <v>34</v>
      </c>
      <c r="J40" s="124">
        <f>J41+J49+J56+J64</f>
        <v>1184010885</v>
      </c>
      <c r="K40" s="124">
        <f>K41+K49+K56+K64</f>
        <v>1201613341</v>
      </c>
    </row>
    <row r="41" spans="1:11" ht="12.75">
      <c r="A41" s="200" t="s">
        <v>76</v>
      </c>
      <c r="B41" s="201"/>
      <c r="C41" s="201"/>
      <c r="D41" s="201"/>
      <c r="E41" s="201"/>
      <c r="F41" s="201"/>
      <c r="G41" s="201"/>
      <c r="H41" s="202"/>
      <c r="I41" s="1">
        <v>35</v>
      </c>
      <c r="J41" s="124">
        <f>SUM(J42:J48)</f>
        <v>663118778</v>
      </c>
      <c r="K41" s="124">
        <f>SUM(K42:K48)</f>
        <v>681729292</v>
      </c>
    </row>
    <row r="42" spans="1:11" ht="12.75">
      <c r="A42" s="200" t="s">
        <v>91</v>
      </c>
      <c r="B42" s="201"/>
      <c r="C42" s="201"/>
      <c r="D42" s="201"/>
      <c r="E42" s="201"/>
      <c r="F42" s="201"/>
      <c r="G42" s="201"/>
      <c r="H42" s="202"/>
      <c r="I42" s="1">
        <v>36</v>
      </c>
      <c r="J42" s="7">
        <v>251954508</v>
      </c>
      <c r="K42" s="7">
        <v>220074857</v>
      </c>
    </row>
    <row r="43" spans="1:11" ht="12.75">
      <c r="A43" s="200" t="s">
        <v>92</v>
      </c>
      <c r="B43" s="201"/>
      <c r="C43" s="201"/>
      <c r="D43" s="201"/>
      <c r="E43" s="201"/>
      <c r="F43" s="201"/>
      <c r="G43" s="201"/>
      <c r="H43" s="202"/>
      <c r="I43" s="1">
        <v>37</v>
      </c>
      <c r="J43" s="7">
        <v>70216160</v>
      </c>
      <c r="K43" s="7">
        <v>58992093</v>
      </c>
    </row>
    <row r="44" spans="1:11" ht="12.75">
      <c r="A44" s="200" t="s">
        <v>62</v>
      </c>
      <c r="B44" s="201"/>
      <c r="C44" s="201"/>
      <c r="D44" s="201"/>
      <c r="E44" s="201"/>
      <c r="F44" s="201"/>
      <c r="G44" s="201"/>
      <c r="H44" s="202"/>
      <c r="I44" s="1">
        <v>38</v>
      </c>
      <c r="J44" s="7">
        <v>333852838</v>
      </c>
      <c r="K44" s="7">
        <v>395053150</v>
      </c>
    </row>
    <row r="45" spans="1:11" ht="12.75">
      <c r="A45" s="200" t="s">
        <v>63</v>
      </c>
      <c r="B45" s="201"/>
      <c r="C45" s="201"/>
      <c r="D45" s="201"/>
      <c r="E45" s="201"/>
      <c r="F45" s="201"/>
      <c r="G45" s="201"/>
      <c r="H45" s="202"/>
      <c r="I45" s="1">
        <v>39</v>
      </c>
      <c r="J45" s="7">
        <v>5141432</v>
      </c>
      <c r="K45" s="7">
        <v>6098080</v>
      </c>
    </row>
    <row r="46" spans="1:11" ht="12.75">
      <c r="A46" s="200" t="s">
        <v>64</v>
      </c>
      <c r="B46" s="201"/>
      <c r="C46" s="201"/>
      <c r="D46" s="201"/>
      <c r="E46" s="201"/>
      <c r="F46" s="201"/>
      <c r="G46" s="201"/>
      <c r="H46" s="202"/>
      <c r="I46" s="1">
        <v>40</v>
      </c>
      <c r="J46" s="7">
        <v>1953840</v>
      </c>
      <c r="K46" s="7">
        <v>1511112</v>
      </c>
    </row>
    <row r="47" spans="1:11" ht="12.75">
      <c r="A47" s="200" t="s">
        <v>65</v>
      </c>
      <c r="B47" s="201"/>
      <c r="C47" s="201"/>
      <c r="D47" s="201"/>
      <c r="E47" s="201"/>
      <c r="F47" s="201"/>
      <c r="G47" s="201"/>
      <c r="H47" s="202"/>
      <c r="I47" s="1">
        <v>41</v>
      </c>
      <c r="J47" s="7"/>
      <c r="K47" s="7"/>
    </row>
    <row r="48" spans="1:11" ht="12.75">
      <c r="A48" s="200" t="s">
        <v>66</v>
      </c>
      <c r="B48" s="201"/>
      <c r="C48" s="201"/>
      <c r="D48" s="201"/>
      <c r="E48" s="201"/>
      <c r="F48" s="201"/>
      <c r="G48" s="201"/>
      <c r="H48" s="202"/>
      <c r="I48" s="1">
        <v>42</v>
      </c>
      <c r="J48" s="7"/>
      <c r="K48" s="7"/>
    </row>
    <row r="49" spans="1:11" ht="12.75">
      <c r="A49" s="200" t="s">
        <v>77</v>
      </c>
      <c r="B49" s="201"/>
      <c r="C49" s="201"/>
      <c r="D49" s="201"/>
      <c r="E49" s="201"/>
      <c r="F49" s="201"/>
      <c r="G49" s="201"/>
      <c r="H49" s="202"/>
      <c r="I49" s="1">
        <v>43</v>
      </c>
      <c r="J49" s="124">
        <f>SUM(J50:J55)</f>
        <v>453135176</v>
      </c>
      <c r="K49" s="124">
        <f>SUM(K50:K55)</f>
        <v>480889838</v>
      </c>
    </row>
    <row r="50" spans="1:11" ht="12.75">
      <c r="A50" s="200" t="s">
        <v>165</v>
      </c>
      <c r="B50" s="201"/>
      <c r="C50" s="201"/>
      <c r="D50" s="201"/>
      <c r="E50" s="201"/>
      <c r="F50" s="201"/>
      <c r="G50" s="201"/>
      <c r="H50" s="202"/>
      <c r="I50" s="1">
        <v>44</v>
      </c>
      <c r="J50" s="7"/>
      <c r="K50" s="7"/>
    </row>
    <row r="51" spans="1:11" ht="12.75">
      <c r="A51" s="200" t="s">
        <v>166</v>
      </c>
      <c r="B51" s="201"/>
      <c r="C51" s="201"/>
      <c r="D51" s="201"/>
      <c r="E51" s="201"/>
      <c r="F51" s="201"/>
      <c r="G51" s="201"/>
      <c r="H51" s="202"/>
      <c r="I51" s="1">
        <v>45</v>
      </c>
      <c r="J51" s="7">
        <v>152077790</v>
      </c>
      <c r="K51" s="7">
        <v>64502122</v>
      </c>
    </row>
    <row r="52" spans="1:11" ht="12.75">
      <c r="A52" s="200" t="s">
        <v>167</v>
      </c>
      <c r="B52" s="201"/>
      <c r="C52" s="201"/>
      <c r="D52" s="201"/>
      <c r="E52" s="201"/>
      <c r="F52" s="201"/>
      <c r="G52" s="201"/>
      <c r="H52" s="202"/>
      <c r="I52" s="1">
        <v>46</v>
      </c>
      <c r="J52" s="7"/>
      <c r="K52" s="7"/>
    </row>
    <row r="53" spans="1:11" ht="12.75">
      <c r="A53" s="200" t="s">
        <v>168</v>
      </c>
      <c r="B53" s="201"/>
      <c r="C53" s="201"/>
      <c r="D53" s="201"/>
      <c r="E53" s="201"/>
      <c r="F53" s="201"/>
      <c r="G53" s="201"/>
      <c r="H53" s="202"/>
      <c r="I53" s="1">
        <v>47</v>
      </c>
      <c r="J53" s="7">
        <v>56426</v>
      </c>
      <c r="K53" s="7">
        <v>55526</v>
      </c>
    </row>
    <row r="54" spans="1:11" ht="12.75">
      <c r="A54" s="200" t="s">
        <v>7</v>
      </c>
      <c r="B54" s="201"/>
      <c r="C54" s="201"/>
      <c r="D54" s="201"/>
      <c r="E54" s="201"/>
      <c r="F54" s="201"/>
      <c r="G54" s="201"/>
      <c r="H54" s="202"/>
      <c r="I54" s="1">
        <v>48</v>
      </c>
      <c r="J54" s="7">
        <v>72517668</v>
      </c>
      <c r="K54" s="7">
        <v>68090891</v>
      </c>
    </row>
    <row r="55" spans="1:11" ht="12.75">
      <c r="A55" s="200" t="s">
        <v>8</v>
      </c>
      <c r="B55" s="201"/>
      <c r="C55" s="201"/>
      <c r="D55" s="201"/>
      <c r="E55" s="201"/>
      <c r="F55" s="201"/>
      <c r="G55" s="201"/>
      <c r="H55" s="202"/>
      <c r="I55" s="1">
        <v>49</v>
      </c>
      <c r="J55" s="7">
        <v>228483292</v>
      </c>
      <c r="K55" s="7">
        <v>348241299</v>
      </c>
    </row>
    <row r="56" spans="1:11" ht="12.75">
      <c r="A56" s="200" t="s">
        <v>78</v>
      </c>
      <c r="B56" s="201"/>
      <c r="C56" s="201"/>
      <c r="D56" s="201"/>
      <c r="E56" s="201"/>
      <c r="F56" s="201"/>
      <c r="G56" s="201"/>
      <c r="H56" s="202"/>
      <c r="I56" s="1">
        <v>50</v>
      </c>
      <c r="J56" s="124">
        <f>SUM(J57:J63)</f>
        <v>50266588</v>
      </c>
      <c r="K56" s="124">
        <f>SUM(K57:K63)</f>
        <v>24679302</v>
      </c>
    </row>
    <row r="57" spans="1:11" ht="12.75">
      <c r="A57" s="200" t="s">
        <v>52</v>
      </c>
      <c r="B57" s="201"/>
      <c r="C57" s="201"/>
      <c r="D57" s="201"/>
      <c r="E57" s="201"/>
      <c r="F57" s="201"/>
      <c r="G57" s="201"/>
      <c r="H57" s="202"/>
      <c r="I57" s="1">
        <v>51</v>
      </c>
      <c r="J57" s="7"/>
      <c r="K57" s="7"/>
    </row>
    <row r="58" spans="1:11" ht="12.75">
      <c r="A58" s="200" t="s">
        <v>53</v>
      </c>
      <c r="B58" s="201"/>
      <c r="C58" s="201"/>
      <c r="D58" s="201"/>
      <c r="E58" s="201"/>
      <c r="F58" s="201"/>
      <c r="G58" s="201"/>
      <c r="H58" s="202"/>
      <c r="I58" s="1">
        <v>52</v>
      </c>
      <c r="J58" s="7"/>
      <c r="K58" s="7"/>
    </row>
    <row r="59" spans="1:11" ht="12.75">
      <c r="A59" s="200" t="s">
        <v>207</v>
      </c>
      <c r="B59" s="201"/>
      <c r="C59" s="201"/>
      <c r="D59" s="201"/>
      <c r="E59" s="201"/>
      <c r="F59" s="201"/>
      <c r="G59" s="201"/>
      <c r="H59" s="202"/>
      <c r="I59" s="1">
        <v>53</v>
      </c>
      <c r="J59" s="7">
        <v>11552010</v>
      </c>
      <c r="K59" s="7">
        <v>10872480</v>
      </c>
    </row>
    <row r="60" spans="1:11" ht="12.75">
      <c r="A60" s="200" t="s">
        <v>59</v>
      </c>
      <c r="B60" s="201"/>
      <c r="C60" s="201"/>
      <c r="D60" s="201"/>
      <c r="E60" s="201"/>
      <c r="F60" s="201"/>
      <c r="G60" s="201"/>
      <c r="H60" s="202"/>
      <c r="I60" s="1">
        <v>54</v>
      </c>
      <c r="J60" s="7"/>
      <c r="K60" s="7"/>
    </row>
    <row r="61" spans="1:11" ht="12.75">
      <c r="A61" s="200" t="s">
        <v>60</v>
      </c>
      <c r="B61" s="201"/>
      <c r="C61" s="201"/>
      <c r="D61" s="201"/>
      <c r="E61" s="201"/>
      <c r="F61" s="201"/>
      <c r="G61" s="201"/>
      <c r="H61" s="202"/>
      <c r="I61" s="1">
        <v>55</v>
      </c>
      <c r="J61" s="7">
        <v>5545769</v>
      </c>
      <c r="K61" s="7">
        <v>5957349</v>
      </c>
    </row>
    <row r="62" spans="1:11" ht="12.75">
      <c r="A62" s="200" t="s">
        <v>61</v>
      </c>
      <c r="B62" s="201"/>
      <c r="C62" s="201"/>
      <c r="D62" s="201"/>
      <c r="E62" s="201"/>
      <c r="F62" s="201"/>
      <c r="G62" s="201"/>
      <c r="H62" s="202"/>
      <c r="I62" s="1">
        <v>56</v>
      </c>
      <c r="J62" s="7">
        <v>33168809</v>
      </c>
      <c r="K62" s="7">
        <v>7849473</v>
      </c>
    </row>
    <row r="63" spans="1:11" ht="12.75">
      <c r="A63" s="200" t="s">
        <v>31</v>
      </c>
      <c r="B63" s="201"/>
      <c r="C63" s="201"/>
      <c r="D63" s="201"/>
      <c r="E63" s="201"/>
      <c r="F63" s="201"/>
      <c r="G63" s="201"/>
      <c r="H63" s="202"/>
      <c r="I63" s="1">
        <v>57</v>
      </c>
      <c r="J63" s="7"/>
      <c r="K63" s="7"/>
    </row>
    <row r="64" spans="1:11" ht="12.75">
      <c r="A64" s="200" t="s">
        <v>172</v>
      </c>
      <c r="B64" s="201"/>
      <c r="C64" s="201"/>
      <c r="D64" s="201"/>
      <c r="E64" s="201"/>
      <c r="F64" s="201"/>
      <c r="G64" s="201"/>
      <c r="H64" s="202"/>
      <c r="I64" s="1">
        <v>58</v>
      </c>
      <c r="J64" s="119">
        <v>17490343</v>
      </c>
      <c r="K64" s="119">
        <v>14314909</v>
      </c>
    </row>
    <row r="65" spans="1:11" ht="12.75">
      <c r="A65" s="206" t="s">
        <v>36</v>
      </c>
      <c r="B65" s="207"/>
      <c r="C65" s="207"/>
      <c r="D65" s="207"/>
      <c r="E65" s="207"/>
      <c r="F65" s="207"/>
      <c r="G65" s="207"/>
      <c r="H65" s="208"/>
      <c r="I65" s="1">
        <v>59</v>
      </c>
      <c r="J65" s="119">
        <v>2709319</v>
      </c>
      <c r="K65" s="119">
        <v>2292588</v>
      </c>
    </row>
    <row r="66" spans="1:11" ht="12.75">
      <c r="A66" s="206" t="s">
        <v>206</v>
      </c>
      <c r="B66" s="207"/>
      <c r="C66" s="207"/>
      <c r="D66" s="207"/>
      <c r="E66" s="207"/>
      <c r="F66" s="207"/>
      <c r="G66" s="207"/>
      <c r="H66" s="208"/>
      <c r="I66" s="1">
        <v>60</v>
      </c>
      <c r="J66" s="124">
        <f>J7+J8+J40+J65</f>
        <v>1935769837</v>
      </c>
      <c r="K66" s="117">
        <f>K7+K8+K40+K65</f>
        <v>1947072655</v>
      </c>
    </row>
    <row r="67" spans="1:11" ht="12.75">
      <c r="A67" s="209" t="s">
        <v>67</v>
      </c>
      <c r="B67" s="210"/>
      <c r="C67" s="210"/>
      <c r="D67" s="210"/>
      <c r="E67" s="210"/>
      <c r="F67" s="210"/>
      <c r="G67" s="210"/>
      <c r="H67" s="211"/>
      <c r="I67" s="4">
        <v>61</v>
      </c>
      <c r="J67" s="8">
        <v>297989133</v>
      </c>
      <c r="K67" s="8">
        <v>478890000</v>
      </c>
    </row>
    <row r="68" spans="1:11" ht="12.75">
      <c r="A68" s="212" t="s">
        <v>38</v>
      </c>
      <c r="B68" s="213"/>
      <c r="C68" s="213"/>
      <c r="D68" s="213"/>
      <c r="E68" s="213"/>
      <c r="F68" s="213"/>
      <c r="G68" s="213"/>
      <c r="H68" s="213"/>
      <c r="I68" s="213"/>
      <c r="J68" s="213"/>
      <c r="K68" s="214"/>
    </row>
    <row r="69" spans="1:11" ht="12.75">
      <c r="A69" s="203" t="s">
        <v>156</v>
      </c>
      <c r="B69" s="204"/>
      <c r="C69" s="204"/>
      <c r="D69" s="204"/>
      <c r="E69" s="204"/>
      <c r="F69" s="204"/>
      <c r="G69" s="204"/>
      <c r="H69" s="205"/>
      <c r="I69" s="3">
        <v>62</v>
      </c>
      <c r="J69" s="125">
        <f>J70+J71+J72+J78+J79+J82+J85</f>
        <v>584299328</v>
      </c>
      <c r="K69" s="125">
        <f>K70+K71+K72+K78+K79+K82+K85</f>
        <v>513404518</v>
      </c>
    </row>
    <row r="70" spans="1:11" ht="12.75">
      <c r="A70" s="200" t="s">
        <v>115</v>
      </c>
      <c r="B70" s="201"/>
      <c r="C70" s="201"/>
      <c r="D70" s="201"/>
      <c r="E70" s="201"/>
      <c r="F70" s="201"/>
      <c r="G70" s="201"/>
      <c r="H70" s="202"/>
      <c r="I70" s="1">
        <v>63</v>
      </c>
      <c r="J70" s="7">
        <v>902101590</v>
      </c>
      <c r="K70" s="7">
        <v>902101590</v>
      </c>
    </row>
    <row r="71" spans="1:11" ht="12.75">
      <c r="A71" s="200" t="s">
        <v>116</v>
      </c>
      <c r="B71" s="201"/>
      <c r="C71" s="201"/>
      <c r="D71" s="201"/>
      <c r="E71" s="201"/>
      <c r="F71" s="201"/>
      <c r="G71" s="201"/>
      <c r="H71" s="202"/>
      <c r="I71" s="1">
        <v>64</v>
      </c>
      <c r="J71" s="7"/>
      <c r="K71" s="7"/>
    </row>
    <row r="72" spans="1:11" ht="12.75">
      <c r="A72" s="200" t="s">
        <v>117</v>
      </c>
      <c r="B72" s="201"/>
      <c r="C72" s="201"/>
      <c r="D72" s="201"/>
      <c r="E72" s="201"/>
      <c r="F72" s="201"/>
      <c r="G72" s="201"/>
      <c r="H72" s="202"/>
      <c r="I72" s="1">
        <v>65</v>
      </c>
      <c r="J72" s="124">
        <f>J73+J74-J75+J76+J77</f>
        <v>0</v>
      </c>
      <c r="K72" s="124">
        <f>K73+K74-K75+K76+K77</f>
        <v>0</v>
      </c>
    </row>
    <row r="73" spans="1:11" ht="12.75">
      <c r="A73" s="200" t="s">
        <v>118</v>
      </c>
      <c r="B73" s="201"/>
      <c r="C73" s="201"/>
      <c r="D73" s="201"/>
      <c r="E73" s="201"/>
      <c r="F73" s="201"/>
      <c r="G73" s="201"/>
      <c r="H73" s="202"/>
      <c r="I73" s="1">
        <v>66</v>
      </c>
      <c r="J73" s="7"/>
      <c r="K73" s="7"/>
    </row>
    <row r="74" spans="1:11" ht="12.75">
      <c r="A74" s="200" t="s">
        <v>119</v>
      </c>
      <c r="B74" s="201"/>
      <c r="C74" s="201"/>
      <c r="D74" s="201"/>
      <c r="E74" s="201"/>
      <c r="F74" s="201"/>
      <c r="G74" s="201"/>
      <c r="H74" s="202"/>
      <c r="I74" s="1">
        <v>67</v>
      </c>
      <c r="J74" s="7"/>
      <c r="K74" s="7"/>
    </row>
    <row r="75" spans="1:11" ht="12.75">
      <c r="A75" s="200" t="s">
        <v>107</v>
      </c>
      <c r="B75" s="201"/>
      <c r="C75" s="201"/>
      <c r="D75" s="201"/>
      <c r="E75" s="201"/>
      <c r="F75" s="201"/>
      <c r="G75" s="201"/>
      <c r="H75" s="202"/>
      <c r="I75" s="1">
        <v>68</v>
      </c>
      <c r="J75" s="7"/>
      <c r="K75" s="7"/>
    </row>
    <row r="76" spans="1:11" ht="12.75">
      <c r="A76" s="200" t="s">
        <v>108</v>
      </c>
      <c r="B76" s="201"/>
      <c r="C76" s="201"/>
      <c r="D76" s="201"/>
      <c r="E76" s="201"/>
      <c r="F76" s="201"/>
      <c r="G76" s="201"/>
      <c r="H76" s="202"/>
      <c r="I76" s="1">
        <v>69</v>
      </c>
      <c r="J76" s="7"/>
      <c r="K76" s="7"/>
    </row>
    <row r="77" spans="1:11" ht="12.75">
      <c r="A77" s="200" t="s">
        <v>109</v>
      </c>
      <c r="B77" s="201"/>
      <c r="C77" s="201"/>
      <c r="D77" s="201"/>
      <c r="E77" s="201"/>
      <c r="F77" s="201"/>
      <c r="G77" s="201"/>
      <c r="H77" s="202"/>
      <c r="I77" s="1">
        <v>70</v>
      </c>
      <c r="J77" s="7"/>
      <c r="K77" s="7"/>
    </row>
    <row r="78" spans="1:11" ht="12.75">
      <c r="A78" s="200" t="s">
        <v>110</v>
      </c>
      <c r="B78" s="201"/>
      <c r="C78" s="201"/>
      <c r="D78" s="201"/>
      <c r="E78" s="201"/>
      <c r="F78" s="201"/>
      <c r="G78" s="201"/>
      <c r="H78" s="202"/>
      <c r="I78" s="1">
        <v>71</v>
      </c>
      <c r="J78" s="7"/>
      <c r="K78" s="7"/>
    </row>
    <row r="79" spans="1:11" ht="12.75">
      <c r="A79" s="200" t="s">
        <v>203</v>
      </c>
      <c r="B79" s="201"/>
      <c r="C79" s="201"/>
      <c r="D79" s="201"/>
      <c r="E79" s="201"/>
      <c r="F79" s="201"/>
      <c r="G79" s="201"/>
      <c r="H79" s="202"/>
      <c r="I79" s="1">
        <v>72</v>
      </c>
      <c r="J79" s="124">
        <f>J80-J81</f>
        <v>-138286230</v>
      </c>
      <c r="K79" s="124">
        <f>K80-K81</f>
        <v>-322390787</v>
      </c>
    </row>
    <row r="80" spans="1:11" ht="12.75">
      <c r="A80" s="215" t="s">
        <v>139</v>
      </c>
      <c r="B80" s="216"/>
      <c r="C80" s="216"/>
      <c r="D80" s="216"/>
      <c r="E80" s="216"/>
      <c r="F80" s="216"/>
      <c r="G80" s="216"/>
      <c r="H80" s="217"/>
      <c r="I80" s="1">
        <v>73</v>
      </c>
      <c r="J80" s="7">
        <v>565720</v>
      </c>
      <c r="K80" s="7">
        <v>3625232</v>
      </c>
    </row>
    <row r="81" spans="1:11" ht="12.75">
      <c r="A81" s="215" t="s">
        <v>140</v>
      </c>
      <c r="B81" s="216"/>
      <c r="C81" s="216"/>
      <c r="D81" s="216"/>
      <c r="E81" s="216"/>
      <c r="F81" s="216"/>
      <c r="G81" s="216"/>
      <c r="H81" s="217"/>
      <c r="I81" s="1">
        <v>74</v>
      </c>
      <c r="J81" s="7">
        <v>138851950</v>
      </c>
      <c r="K81" s="7">
        <v>326016019</v>
      </c>
    </row>
    <row r="82" spans="1:11" ht="12.75">
      <c r="A82" s="200" t="s">
        <v>204</v>
      </c>
      <c r="B82" s="201"/>
      <c r="C82" s="201"/>
      <c r="D82" s="201"/>
      <c r="E82" s="201"/>
      <c r="F82" s="201"/>
      <c r="G82" s="201"/>
      <c r="H82" s="202"/>
      <c r="I82" s="1">
        <v>75</v>
      </c>
      <c r="J82" s="124">
        <f>J83-J84</f>
        <v>-184491370</v>
      </c>
      <c r="K82" s="124">
        <f>K83-K84</f>
        <v>-70754152</v>
      </c>
    </row>
    <row r="83" spans="1:11" ht="12.75">
      <c r="A83" s="215" t="s">
        <v>141</v>
      </c>
      <c r="B83" s="216"/>
      <c r="C83" s="216"/>
      <c r="D83" s="216"/>
      <c r="E83" s="216"/>
      <c r="F83" s="216"/>
      <c r="G83" s="216"/>
      <c r="H83" s="217"/>
      <c r="I83" s="1">
        <v>76</v>
      </c>
      <c r="J83" s="7"/>
      <c r="K83" s="7"/>
    </row>
    <row r="84" spans="1:11" ht="12.75">
      <c r="A84" s="215" t="s">
        <v>142</v>
      </c>
      <c r="B84" s="216"/>
      <c r="C84" s="216"/>
      <c r="D84" s="216"/>
      <c r="E84" s="216"/>
      <c r="F84" s="216"/>
      <c r="G84" s="216"/>
      <c r="H84" s="217"/>
      <c r="I84" s="1">
        <v>77</v>
      </c>
      <c r="J84" s="7">
        <v>184491370</v>
      </c>
      <c r="K84" s="7">
        <v>70754152</v>
      </c>
    </row>
    <row r="85" spans="1:11" ht="12.75">
      <c r="A85" s="200" t="s">
        <v>143</v>
      </c>
      <c r="B85" s="201"/>
      <c r="C85" s="201"/>
      <c r="D85" s="201"/>
      <c r="E85" s="201"/>
      <c r="F85" s="201"/>
      <c r="G85" s="201"/>
      <c r="H85" s="202"/>
      <c r="I85" s="1">
        <v>78</v>
      </c>
      <c r="J85" s="7">
        <v>4975338</v>
      </c>
      <c r="K85" s="7">
        <v>4447867</v>
      </c>
    </row>
    <row r="86" spans="1:11" ht="12.75">
      <c r="A86" s="206" t="s">
        <v>13</v>
      </c>
      <c r="B86" s="207"/>
      <c r="C86" s="207"/>
      <c r="D86" s="207"/>
      <c r="E86" s="207"/>
      <c r="F86" s="207"/>
      <c r="G86" s="207"/>
      <c r="H86" s="208"/>
      <c r="I86" s="1">
        <v>79</v>
      </c>
      <c r="J86" s="124">
        <f>SUM(J87:J89)</f>
        <v>15094519</v>
      </c>
      <c r="K86" s="124">
        <f>SUM(K87:K89)</f>
        <v>15225647</v>
      </c>
    </row>
    <row r="87" spans="1:11" ht="12.75">
      <c r="A87" s="200" t="s">
        <v>103</v>
      </c>
      <c r="B87" s="201"/>
      <c r="C87" s="201"/>
      <c r="D87" s="201"/>
      <c r="E87" s="201"/>
      <c r="F87" s="201"/>
      <c r="G87" s="201"/>
      <c r="H87" s="202"/>
      <c r="I87" s="1">
        <v>80</v>
      </c>
      <c r="J87" s="7">
        <v>13126437</v>
      </c>
      <c r="K87" s="7">
        <v>13126437</v>
      </c>
    </row>
    <row r="88" spans="1:11" ht="12.75">
      <c r="A88" s="200" t="s">
        <v>104</v>
      </c>
      <c r="B88" s="201"/>
      <c r="C88" s="201"/>
      <c r="D88" s="201"/>
      <c r="E88" s="201"/>
      <c r="F88" s="201"/>
      <c r="G88" s="201"/>
      <c r="H88" s="202"/>
      <c r="I88" s="1">
        <v>81</v>
      </c>
      <c r="J88" s="7"/>
      <c r="K88" s="7"/>
    </row>
    <row r="89" spans="1:11" ht="12.75">
      <c r="A89" s="200" t="s">
        <v>105</v>
      </c>
      <c r="B89" s="201"/>
      <c r="C89" s="201"/>
      <c r="D89" s="201"/>
      <c r="E89" s="201"/>
      <c r="F89" s="201"/>
      <c r="G89" s="201"/>
      <c r="H89" s="202"/>
      <c r="I89" s="1">
        <v>82</v>
      </c>
      <c r="J89" s="7">
        <v>1968082</v>
      </c>
      <c r="K89" s="7">
        <v>2099210</v>
      </c>
    </row>
    <row r="90" spans="1:11" ht="12.75">
      <c r="A90" s="206" t="s">
        <v>14</v>
      </c>
      <c r="B90" s="207"/>
      <c r="C90" s="207"/>
      <c r="D90" s="207"/>
      <c r="E90" s="207"/>
      <c r="F90" s="207"/>
      <c r="G90" s="207"/>
      <c r="H90" s="208"/>
      <c r="I90" s="1">
        <v>83</v>
      </c>
      <c r="J90" s="124">
        <f>SUM(J91:J99)</f>
        <v>123333333</v>
      </c>
      <c r="K90" s="124">
        <f>SUM(K91:K99)</f>
        <v>125009637</v>
      </c>
    </row>
    <row r="91" spans="1:11" ht="12.75">
      <c r="A91" s="200" t="s">
        <v>106</v>
      </c>
      <c r="B91" s="201"/>
      <c r="C91" s="201"/>
      <c r="D91" s="201"/>
      <c r="E91" s="201"/>
      <c r="F91" s="201"/>
      <c r="G91" s="201"/>
      <c r="H91" s="202"/>
      <c r="I91" s="1">
        <v>84</v>
      </c>
      <c r="J91" s="7"/>
      <c r="K91" s="7"/>
    </row>
    <row r="92" spans="1:11" ht="12.75">
      <c r="A92" s="200" t="s">
        <v>208</v>
      </c>
      <c r="B92" s="201"/>
      <c r="C92" s="201"/>
      <c r="D92" s="201"/>
      <c r="E92" s="201"/>
      <c r="F92" s="201"/>
      <c r="G92" s="201"/>
      <c r="H92" s="202"/>
      <c r="I92" s="1">
        <v>85</v>
      </c>
      <c r="J92" s="7"/>
      <c r="K92" s="7"/>
    </row>
    <row r="93" spans="1:11" ht="12.75">
      <c r="A93" s="200" t="s">
        <v>0</v>
      </c>
      <c r="B93" s="201"/>
      <c r="C93" s="201"/>
      <c r="D93" s="201"/>
      <c r="E93" s="201"/>
      <c r="F93" s="201"/>
      <c r="G93" s="201"/>
      <c r="H93" s="202"/>
      <c r="I93" s="1">
        <v>86</v>
      </c>
      <c r="J93" s="7">
        <v>123333333</v>
      </c>
      <c r="K93" s="7">
        <v>125009637</v>
      </c>
    </row>
    <row r="94" spans="1:11" ht="12.75">
      <c r="A94" s="200" t="s">
        <v>209</v>
      </c>
      <c r="B94" s="201"/>
      <c r="C94" s="201"/>
      <c r="D94" s="201"/>
      <c r="E94" s="201"/>
      <c r="F94" s="201"/>
      <c r="G94" s="201"/>
      <c r="H94" s="202"/>
      <c r="I94" s="1">
        <v>87</v>
      </c>
      <c r="J94" s="7"/>
      <c r="K94" s="7"/>
    </row>
    <row r="95" spans="1:11" ht="12.75">
      <c r="A95" s="200" t="s">
        <v>210</v>
      </c>
      <c r="B95" s="201"/>
      <c r="C95" s="201"/>
      <c r="D95" s="201"/>
      <c r="E95" s="201"/>
      <c r="F95" s="201"/>
      <c r="G95" s="201"/>
      <c r="H95" s="202"/>
      <c r="I95" s="1">
        <v>88</v>
      </c>
      <c r="J95" s="7"/>
      <c r="K95" s="7"/>
    </row>
    <row r="96" spans="1:11" ht="12.75">
      <c r="A96" s="200" t="s">
        <v>211</v>
      </c>
      <c r="B96" s="201"/>
      <c r="C96" s="201"/>
      <c r="D96" s="201"/>
      <c r="E96" s="201"/>
      <c r="F96" s="201"/>
      <c r="G96" s="201"/>
      <c r="H96" s="202"/>
      <c r="I96" s="1">
        <v>89</v>
      </c>
      <c r="J96" s="7"/>
      <c r="K96" s="7"/>
    </row>
    <row r="97" spans="1:11" ht="12.75">
      <c r="A97" s="200" t="s">
        <v>70</v>
      </c>
      <c r="B97" s="201"/>
      <c r="C97" s="201"/>
      <c r="D97" s="201"/>
      <c r="E97" s="201"/>
      <c r="F97" s="201"/>
      <c r="G97" s="201"/>
      <c r="H97" s="202"/>
      <c r="I97" s="1">
        <v>90</v>
      </c>
      <c r="J97" s="7"/>
      <c r="K97" s="7"/>
    </row>
    <row r="98" spans="1:11" ht="12.75">
      <c r="A98" s="200" t="s">
        <v>68</v>
      </c>
      <c r="B98" s="201"/>
      <c r="C98" s="201"/>
      <c r="D98" s="201"/>
      <c r="E98" s="201"/>
      <c r="F98" s="201"/>
      <c r="G98" s="201"/>
      <c r="H98" s="202"/>
      <c r="I98" s="1">
        <v>91</v>
      </c>
      <c r="J98" s="7"/>
      <c r="K98" s="7"/>
    </row>
    <row r="99" spans="1:11" ht="12.75">
      <c r="A99" s="200" t="s">
        <v>69</v>
      </c>
      <c r="B99" s="201"/>
      <c r="C99" s="201"/>
      <c r="D99" s="201"/>
      <c r="E99" s="201"/>
      <c r="F99" s="201"/>
      <c r="G99" s="201"/>
      <c r="H99" s="202"/>
      <c r="I99" s="1">
        <v>92</v>
      </c>
      <c r="J99" s="7"/>
      <c r="K99" s="7"/>
    </row>
    <row r="100" spans="1:11" ht="12.75">
      <c r="A100" s="206" t="s">
        <v>15</v>
      </c>
      <c r="B100" s="207"/>
      <c r="C100" s="207"/>
      <c r="D100" s="207"/>
      <c r="E100" s="207"/>
      <c r="F100" s="207"/>
      <c r="G100" s="207"/>
      <c r="H100" s="208"/>
      <c r="I100" s="1">
        <v>93</v>
      </c>
      <c r="J100" s="124">
        <f>SUM(J101:J112)</f>
        <v>1209069277</v>
      </c>
      <c r="K100" s="124">
        <f>SUM(K101:K112)</f>
        <v>1293432853</v>
      </c>
    </row>
    <row r="101" spans="1:11" ht="12.75">
      <c r="A101" s="200" t="s">
        <v>106</v>
      </c>
      <c r="B101" s="201"/>
      <c r="C101" s="201"/>
      <c r="D101" s="201"/>
      <c r="E101" s="201"/>
      <c r="F101" s="201"/>
      <c r="G101" s="201"/>
      <c r="H101" s="202"/>
      <c r="I101" s="1">
        <v>94</v>
      </c>
      <c r="J101" s="7"/>
      <c r="K101" s="7"/>
    </row>
    <row r="102" spans="1:11" ht="12.75">
      <c r="A102" s="200" t="s">
        <v>208</v>
      </c>
      <c r="B102" s="201"/>
      <c r="C102" s="201"/>
      <c r="D102" s="201"/>
      <c r="E102" s="201"/>
      <c r="F102" s="201"/>
      <c r="G102" s="201"/>
      <c r="H102" s="202"/>
      <c r="I102" s="1">
        <v>95</v>
      </c>
      <c r="J102" s="7">
        <v>4500000</v>
      </c>
      <c r="K102" s="7">
        <v>15000000</v>
      </c>
    </row>
    <row r="103" spans="1:11" ht="12.75">
      <c r="A103" s="200" t="s">
        <v>0</v>
      </c>
      <c r="B103" s="201"/>
      <c r="C103" s="201"/>
      <c r="D103" s="201"/>
      <c r="E103" s="201"/>
      <c r="F103" s="201"/>
      <c r="G103" s="201"/>
      <c r="H103" s="202"/>
      <c r="I103" s="1">
        <v>96</v>
      </c>
      <c r="J103" s="7">
        <v>323166667</v>
      </c>
      <c r="K103" s="7">
        <v>377944444</v>
      </c>
    </row>
    <row r="104" spans="1:11" ht="12.75">
      <c r="A104" s="200" t="s">
        <v>209</v>
      </c>
      <c r="B104" s="201"/>
      <c r="C104" s="201"/>
      <c r="D104" s="201"/>
      <c r="E104" s="201"/>
      <c r="F104" s="201"/>
      <c r="G104" s="201"/>
      <c r="H104" s="202"/>
      <c r="I104" s="1">
        <v>97</v>
      </c>
      <c r="J104" s="7">
        <v>61023431</v>
      </c>
      <c r="K104" s="7">
        <v>72581170</v>
      </c>
    </row>
    <row r="105" spans="1:11" ht="12.75">
      <c r="A105" s="200" t="s">
        <v>210</v>
      </c>
      <c r="B105" s="201"/>
      <c r="C105" s="201"/>
      <c r="D105" s="201"/>
      <c r="E105" s="201"/>
      <c r="F105" s="201"/>
      <c r="G105" s="201"/>
      <c r="H105" s="202"/>
      <c r="I105" s="1">
        <v>98</v>
      </c>
      <c r="J105" s="7">
        <v>485963926</v>
      </c>
      <c r="K105" s="7">
        <v>358523677</v>
      </c>
    </row>
    <row r="106" spans="1:11" ht="12.75">
      <c r="A106" s="200" t="s">
        <v>211</v>
      </c>
      <c r="B106" s="201"/>
      <c r="C106" s="201"/>
      <c r="D106" s="201"/>
      <c r="E106" s="201"/>
      <c r="F106" s="201"/>
      <c r="G106" s="201"/>
      <c r="H106" s="202"/>
      <c r="I106" s="1">
        <v>99</v>
      </c>
      <c r="J106" s="7">
        <v>82000000</v>
      </c>
      <c r="K106" s="7">
        <v>98766478</v>
      </c>
    </row>
    <row r="107" spans="1:11" ht="12.75">
      <c r="A107" s="200" t="s">
        <v>70</v>
      </c>
      <c r="B107" s="201"/>
      <c r="C107" s="201"/>
      <c r="D107" s="201"/>
      <c r="E107" s="201"/>
      <c r="F107" s="201"/>
      <c r="G107" s="201"/>
      <c r="H107" s="202"/>
      <c r="I107" s="1">
        <v>100</v>
      </c>
      <c r="J107" s="7"/>
      <c r="K107" s="7"/>
    </row>
    <row r="108" spans="1:11" ht="12.75">
      <c r="A108" s="200" t="s">
        <v>71</v>
      </c>
      <c r="B108" s="201"/>
      <c r="C108" s="201"/>
      <c r="D108" s="201"/>
      <c r="E108" s="201"/>
      <c r="F108" s="201"/>
      <c r="G108" s="201"/>
      <c r="H108" s="202"/>
      <c r="I108" s="1">
        <v>101</v>
      </c>
      <c r="J108" s="7">
        <v>14247067</v>
      </c>
      <c r="K108" s="7">
        <v>13676879</v>
      </c>
    </row>
    <row r="109" spans="1:11" ht="12.75">
      <c r="A109" s="200" t="s">
        <v>72</v>
      </c>
      <c r="B109" s="201"/>
      <c r="C109" s="201"/>
      <c r="D109" s="201"/>
      <c r="E109" s="201"/>
      <c r="F109" s="201"/>
      <c r="G109" s="201"/>
      <c r="H109" s="202"/>
      <c r="I109" s="1">
        <v>102</v>
      </c>
      <c r="J109" s="7">
        <v>12447592</v>
      </c>
      <c r="K109" s="7">
        <v>8523931</v>
      </c>
    </row>
    <row r="110" spans="1:11" ht="12.75">
      <c r="A110" s="200" t="s">
        <v>75</v>
      </c>
      <c r="B110" s="201"/>
      <c r="C110" s="201"/>
      <c r="D110" s="201"/>
      <c r="E110" s="201"/>
      <c r="F110" s="201"/>
      <c r="G110" s="201"/>
      <c r="H110" s="202"/>
      <c r="I110" s="1">
        <v>103</v>
      </c>
      <c r="J110" s="7"/>
      <c r="K110" s="7"/>
    </row>
    <row r="111" spans="1:11" ht="12.75">
      <c r="A111" s="200" t="s">
        <v>73</v>
      </c>
      <c r="B111" s="201"/>
      <c r="C111" s="201"/>
      <c r="D111" s="201"/>
      <c r="E111" s="201"/>
      <c r="F111" s="201"/>
      <c r="G111" s="201"/>
      <c r="H111" s="202"/>
      <c r="I111" s="1">
        <v>104</v>
      </c>
      <c r="J111" s="7"/>
      <c r="K111" s="7"/>
    </row>
    <row r="112" spans="1:11" ht="12.75">
      <c r="A112" s="200" t="s">
        <v>74</v>
      </c>
      <c r="B112" s="201"/>
      <c r="C112" s="201"/>
      <c r="D112" s="201"/>
      <c r="E112" s="201"/>
      <c r="F112" s="201"/>
      <c r="G112" s="201"/>
      <c r="H112" s="202"/>
      <c r="I112" s="1">
        <v>105</v>
      </c>
      <c r="J112" s="7">
        <v>225720594</v>
      </c>
      <c r="K112" s="7">
        <v>348416274</v>
      </c>
    </row>
    <row r="113" spans="1:11" ht="12.75">
      <c r="A113" s="206" t="s">
        <v>1</v>
      </c>
      <c r="B113" s="207"/>
      <c r="C113" s="207"/>
      <c r="D113" s="207"/>
      <c r="E113" s="207"/>
      <c r="F113" s="207"/>
      <c r="G113" s="207"/>
      <c r="H113" s="208"/>
      <c r="I113" s="1">
        <v>106</v>
      </c>
      <c r="J113" s="119">
        <v>3973380</v>
      </c>
      <c r="K113" s="119"/>
    </row>
    <row r="114" spans="1:11" ht="12.75">
      <c r="A114" s="206" t="s">
        <v>19</v>
      </c>
      <c r="B114" s="207"/>
      <c r="C114" s="207"/>
      <c r="D114" s="207"/>
      <c r="E114" s="207"/>
      <c r="F114" s="207"/>
      <c r="G114" s="207"/>
      <c r="H114" s="208"/>
      <c r="I114" s="1">
        <v>107</v>
      </c>
      <c r="J114" s="124">
        <f>J69+J86+J90+J100+J113</f>
        <v>1935769837</v>
      </c>
      <c r="K114" s="124">
        <f>K69+K86+K90+K100+K113</f>
        <v>1947072655</v>
      </c>
    </row>
    <row r="115" spans="1:11" ht="12.75">
      <c r="A115" s="225" t="s">
        <v>37</v>
      </c>
      <c r="B115" s="226"/>
      <c r="C115" s="226"/>
      <c r="D115" s="226"/>
      <c r="E115" s="226"/>
      <c r="F115" s="226"/>
      <c r="G115" s="226"/>
      <c r="H115" s="227"/>
      <c r="I115" s="2">
        <v>108</v>
      </c>
      <c r="J115" s="8">
        <v>297989133</v>
      </c>
      <c r="K115" s="8">
        <f>K67</f>
        <v>478890000</v>
      </c>
    </row>
    <row r="116" spans="1:11" ht="12.75">
      <c r="A116" s="212" t="s">
        <v>273</v>
      </c>
      <c r="B116" s="228"/>
      <c r="C116" s="228"/>
      <c r="D116" s="228"/>
      <c r="E116" s="228"/>
      <c r="F116" s="228"/>
      <c r="G116" s="228"/>
      <c r="H116" s="228"/>
      <c r="I116" s="229"/>
      <c r="J116" s="229"/>
      <c r="K116" s="230"/>
    </row>
    <row r="117" spans="1:11" ht="12.75">
      <c r="A117" s="203" t="s">
        <v>151</v>
      </c>
      <c r="B117" s="204"/>
      <c r="C117" s="204"/>
      <c r="D117" s="204"/>
      <c r="E117" s="204"/>
      <c r="F117" s="204"/>
      <c r="G117" s="204"/>
      <c r="H117" s="204"/>
      <c r="I117" s="231"/>
      <c r="J117" s="231"/>
      <c r="K117" s="232"/>
    </row>
    <row r="118" spans="1:11" ht="12.75">
      <c r="A118" s="200" t="s">
        <v>5</v>
      </c>
      <c r="B118" s="201"/>
      <c r="C118" s="201"/>
      <c r="D118" s="201"/>
      <c r="E118" s="201"/>
      <c r="F118" s="201"/>
      <c r="G118" s="201"/>
      <c r="H118" s="202"/>
      <c r="I118" s="1">
        <v>109</v>
      </c>
      <c r="J118" s="7">
        <v>579323990</v>
      </c>
      <c r="K118" s="7">
        <v>508956651</v>
      </c>
    </row>
    <row r="119" spans="1:11" ht="12.75">
      <c r="A119" s="218" t="s">
        <v>6</v>
      </c>
      <c r="B119" s="219"/>
      <c r="C119" s="219"/>
      <c r="D119" s="219"/>
      <c r="E119" s="219"/>
      <c r="F119" s="219"/>
      <c r="G119" s="219"/>
      <c r="H119" s="220"/>
      <c r="I119" s="4">
        <v>110</v>
      </c>
      <c r="J119" s="8">
        <v>4975338</v>
      </c>
      <c r="K119" s="8">
        <v>4447867</v>
      </c>
    </row>
    <row r="120" spans="1:11" ht="12.75">
      <c r="A120" s="221" t="s">
        <v>274</v>
      </c>
      <c r="B120" s="222"/>
      <c r="C120" s="222"/>
      <c r="D120" s="222"/>
      <c r="E120" s="222"/>
      <c r="F120" s="222"/>
      <c r="G120" s="222"/>
      <c r="H120" s="222"/>
      <c r="I120" s="222"/>
      <c r="J120" s="222"/>
      <c r="K120" s="222"/>
    </row>
    <row r="121" spans="1:11" ht="12.75">
      <c r="A121" s="223"/>
      <c r="B121" s="224"/>
      <c r="C121" s="224"/>
      <c r="D121" s="224"/>
      <c r="E121" s="224"/>
      <c r="F121" s="224"/>
      <c r="G121" s="224"/>
      <c r="H121" s="224"/>
      <c r="I121" s="224"/>
      <c r="J121" s="224"/>
      <c r="K121" s="224"/>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101:H101"/>
    <mergeCell ref="A102:H102"/>
    <mergeCell ref="A91:H91"/>
    <mergeCell ref="A92:H92"/>
    <mergeCell ref="A93:H93"/>
    <mergeCell ref="A94:H94"/>
    <mergeCell ref="A95:H95"/>
    <mergeCell ref="A96:H96"/>
    <mergeCell ref="A89:H89"/>
    <mergeCell ref="A90:H90"/>
    <mergeCell ref="A79:H79"/>
    <mergeCell ref="A80:H80"/>
    <mergeCell ref="A81:H81"/>
    <mergeCell ref="A82:H82"/>
    <mergeCell ref="A83:H83"/>
    <mergeCell ref="A84:H84"/>
    <mergeCell ref="A85:H85"/>
    <mergeCell ref="A86:H86"/>
    <mergeCell ref="A73:H73"/>
    <mergeCell ref="A74:H74"/>
    <mergeCell ref="A75:H75"/>
    <mergeCell ref="A76:H76"/>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53:H53"/>
    <mergeCell ref="A54:H54"/>
    <mergeCell ref="A43:H43"/>
    <mergeCell ref="A44:H44"/>
    <mergeCell ref="A45:H45"/>
    <mergeCell ref="A46:H46"/>
    <mergeCell ref="A47:H47"/>
    <mergeCell ref="A48:H48"/>
    <mergeCell ref="A41:H41"/>
    <mergeCell ref="A42:H42"/>
    <mergeCell ref="A31:H31"/>
    <mergeCell ref="A32:H32"/>
    <mergeCell ref="A33:H33"/>
    <mergeCell ref="A34:H34"/>
    <mergeCell ref="A35:H35"/>
    <mergeCell ref="A36:H36"/>
    <mergeCell ref="A37:H37"/>
    <mergeCell ref="A38:H38"/>
    <mergeCell ref="A25:H25"/>
    <mergeCell ref="A26:H26"/>
    <mergeCell ref="A27:H27"/>
    <mergeCell ref="A28:H28"/>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72:K77 J86:K115 J70:K70 J7:K67">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1">
      <selection activeCell="L56" sqref="L56"/>
    </sheetView>
  </sheetViews>
  <sheetFormatPr defaultColWidth="9.140625" defaultRowHeight="12.75"/>
  <cols>
    <col min="1" max="9" width="9.140625" style="50" customWidth="1"/>
    <col min="10" max="10" width="11.421875" style="50" customWidth="1"/>
    <col min="11" max="11" width="10.7109375" style="50" customWidth="1"/>
    <col min="12" max="12" width="11.140625" style="50" customWidth="1"/>
    <col min="13" max="13" width="11.8515625" style="50" customWidth="1"/>
    <col min="14" max="16384" width="9.140625" style="50" customWidth="1"/>
  </cols>
  <sheetData>
    <row r="1" spans="1:13" ht="20.25" customHeight="1">
      <c r="A1" s="192" t="s">
        <v>128</v>
      </c>
      <c r="B1" s="192"/>
      <c r="C1" s="192"/>
      <c r="D1" s="192"/>
      <c r="E1" s="192"/>
      <c r="F1" s="192"/>
      <c r="G1" s="192"/>
      <c r="H1" s="192"/>
      <c r="I1" s="192"/>
      <c r="J1" s="192"/>
      <c r="K1" s="192"/>
      <c r="L1" s="192"/>
      <c r="M1" s="192"/>
    </row>
    <row r="2" spans="1:13" ht="18" customHeight="1">
      <c r="A2" s="243" t="s">
        <v>317</v>
      </c>
      <c r="B2" s="243"/>
      <c r="C2" s="243"/>
      <c r="D2" s="243"/>
      <c r="E2" s="243"/>
      <c r="F2" s="243"/>
      <c r="G2" s="243"/>
      <c r="H2" s="243"/>
      <c r="I2" s="243"/>
      <c r="J2" s="243"/>
      <c r="K2" s="243"/>
      <c r="L2" s="243"/>
      <c r="M2" s="243"/>
    </row>
    <row r="3" spans="1:13" ht="12.75" customHeight="1">
      <c r="A3" s="235" t="s">
        <v>309</v>
      </c>
      <c r="B3" s="235"/>
      <c r="C3" s="235"/>
      <c r="D3" s="235"/>
      <c r="E3" s="235"/>
      <c r="F3" s="235"/>
      <c r="G3" s="235"/>
      <c r="H3" s="235"/>
      <c r="I3" s="235"/>
      <c r="J3" s="235"/>
      <c r="K3" s="235"/>
      <c r="L3" s="235"/>
      <c r="M3" s="235"/>
    </row>
    <row r="4" spans="1:13" ht="21.75">
      <c r="A4" s="234" t="s">
        <v>39</v>
      </c>
      <c r="B4" s="234"/>
      <c r="C4" s="234"/>
      <c r="D4" s="234"/>
      <c r="E4" s="234"/>
      <c r="F4" s="234"/>
      <c r="G4" s="234"/>
      <c r="H4" s="234"/>
      <c r="I4" s="55" t="s">
        <v>244</v>
      </c>
      <c r="J4" s="233" t="s">
        <v>281</v>
      </c>
      <c r="K4" s="233"/>
      <c r="L4" s="233" t="s">
        <v>282</v>
      </c>
      <c r="M4" s="233"/>
    </row>
    <row r="5" spans="1:13" ht="12.75">
      <c r="A5" s="234"/>
      <c r="B5" s="234"/>
      <c r="C5" s="234"/>
      <c r="D5" s="234"/>
      <c r="E5" s="234"/>
      <c r="F5" s="234"/>
      <c r="G5" s="234"/>
      <c r="H5" s="234"/>
      <c r="I5" s="55"/>
      <c r="J5" s="57" t="s">
        <v>277</v>
      </c>
      <c r="K5" s="57" t="s">
        <v>278</v>
      </c>
      <c r="L5" s="57" t="s">
        <v>277</v>
      </c>
      <c r="M5" s="57" t="s">
        <v>278</v>
      </c>
    </row>
    <row r="6" spans="1:13" ht="12.75">
      <c r="A6" s="233">
        <v>1</v>
      </c>
      <c r="B6" s="233"/>
      <c r="C6" s="233"/>
      <c r="D6" s="233"/>
      <c r="E6" s="233"/>
      <c r="F6" s="233"/>
      <c r="G6" s="233"/>
      <c r="H6" s="233"/>
      <c r="I6" s="59">
        <v>2</v>
      </c>
      <c r="J6" s="57">
        <v>3</v>
      </c>
      <c r="K6" s="57">
        <v>4</v>
      </c>
      <c r="L6" s="57">
        <v>5</v>
      </c>
      <c r="M6" s="57">
        <v>6</v>
      </c>
    </row>
    <row r="7" spans="1:13" ht="12.75">
      <c r="A7" s="203" t="s">
        <v>20</v>
      </c>
      <c r="B7" s="204"/>
      <c r="C7" s="204"/>
      <c r="D7" s="204"/>
      <c r="E7" s="204"/>
      <c r="F7" s="204"/>
      <c r="G7" s="204"/>
      <c r="H7" s="205"/>
      <c r="I7" s="3">
        <v>111</v>
      </c>
      <c r="J7" s="118">
        <f>SUM(J8:J9)</f>
        <v>1470249357</v>
      </c>
      <c r="K7" s="118">
        <f>SUM(K8:K9)</f>
        <v>752528680</v>
      </c>
      <c r="L7" s="118">
        <f>SUM(L8:L9)</f>
        <v>1227376548</v>
      </c>
      <c r="M7" s="118">
        <f>SUM(M8:M9)</f>
        <v>628472514</v>
      </c>
    </row>
    <row r="8" spans="1:13" ht="12.75">
      <c r="A8" s="206" t="s">
        <v>126</v>
      </c>
      <c r="B8" s="207"/>
      <c r="C8" s="207"/>
      <c r="D8" s="207"/>
      <c r="E8" s="207"/>
      <c r="F8" s="207"/>
      <c r="G8" s="207"/>
      <c r="H8" s="208"/>
      <c r="I8" s="1">
        <v>112</v>
      </c>
      <c r="J8" s="7">
        <v>1448593624</v>
      </c>
      <c r="K8" s="7">
        <f>+J8-708465215</f>
        <v>740128409</v>
      </c>
      <c r="L8" s="7">
        <v>1207410472</v>
      </c>
      <c r="M8" s="7">
        <f>+L8-590476483</f>
        <v>616933989</v>
      </c>
    </row>
    <row r="9" spans="1:13" ht="12.75">
      <c r="A9" s="206" t="s">
        <v>79</v>
      </c>
      <c r="B9" s="207"/>
      <c r="C9" s="207"/>
      <c r="D9" s="207"/>
      <c r="E9" s="207"/>
      <c r="F9" s="207"/>
      <c r="G9" s="207"/>
      <c r="H9" s="208"/>
      <c r="I9" s="1">
        <v>113</v>
      </c>
      <c r="J9" s="7">
        <v>21655733</v>
      </c>
      <c r="K9" s="7">
        <f>+J9-9255462</f>
        <v>12400271</v>
      </c>
      <c r="L9" s="7">
        <v>19966076</v>
      </c>
      <c r="M9" s="7">
        <f>+L9-8427551</f>
        <v>11538525</v>
      </c>
    </row>
    <row r="10" spans="1:13" ht="12.75">
      <c r="A10" s="206" t="s">
        <v>9</v>
      </c>
      <c r="B10" s="207"/>
      <c r="C10" s="207"/>
      <c r="D10" s="207"/>
      <c r="E10" s="207"/>
      <c r="F10" s="207"/>
      <c r="G10" s="207"/>
      <c r="H10" s="208"/>
      <c r="I10" s="1">
        <v>114</v>
      </c>
      <c r="J10" s="117">
        <f>J11+J12+J16+J20+J21+J22+J25+J26</f>
        <v>1505659079</v>
      </c>
      <c r="K10" s="117">
        <f>K11+K12+K16+K20+K21+K22+K25+K26</f>
        <v>788250844</v>
      </c>
      <c r="L10" s="117">
        <f>L11+L12+L16+L20+L21+L22+L25+L26</f>
        <v>1280548223</v>
      </c>
      <c r="M10" s="117">
        <f>M11+M12+M16+M20+M21+M22+M25+M26</f>
        <v>636568010</v>
      </c>
    </row>
    <row r="11" spans="1:13" ht="12.75">
      <c r="A11" s="206" t="s">
        <v>80</v>
      </c>
      <c r="B11" s="207"/>
      <c r="C11" s="207"/>
      <c r="D11" s="207"/>
      <c r="E11" s="207"/>
      <c r="F11" s="207"/>
      <c r="G11" s="207"/>
      <c r="H11" s="208"/>
      <c r="I11" s="1">
        <v>115</v>
      </c>
      <c r="J11" s="7">
        <v>-6846185</v>
      </c>
      <c r="K11" s="7">
        <f>+J11-29165297</f>
        <v>-36011482</v>
      </c>
      <c r="L11" s="7">
        <v>-49976247</v>
      </c>
      <c r="M11" s="7">
        <f>+L11-24728324</f>
        <v>-74704571</v>
      </c>
    </row>
    <row r="12" spans="1:13" ht="12.75">
      <c r="A12" s="206" t="s">
        <v>16</v>
      </c>
      <c r="B12" s="207"/>
      <c r="C12" s="207"/>
      <c r="D12" s="207"/>
      <c r="E12" s="207"/>
      <c r="F12" s="207"/>
      <c r="G12" s="207"/>
      <c r="H12" s="208"/>
      <c r="I12" s="1">
        <v>116</v>
      </c>
      <c r="J12" s="117">
        <f>SUM(J13:J15)</f>
        <v>1296970207</v>
      </c>
      <c r="K12" s="117">
        <f>SUM(K13:K15)</f>
        <v>710927849</v>
      </c>
      <c r="L12" s="117">
        <f>SUM(L13:L15)</f>
        <v>1125093124</v>
      </c>
      <c r="M12" s="117">
        <f>SUM(M13:M15)</f>
        <v>607007607</v>
      </c>
    </row>
    <row r="13" spans="1:13" ht="12.75">
      <c r="A13" s="200" t="s">
        <v>120</v>
      </c>
      <c r="B13" s="201"/>
      <c r="C13" s="201"/>
      <c r="D13" s="201"/>
      <c r="E13" s="201"/>
      <c r="F13" s="201"/>
      <c r="G13" s="201"/>
      <c r="H13" s="202"/>
      <c r="I13" s="1">
        <v>117</v>
      </c>
      <c r="J13" s="7">
        <v>1250662277</v>
      </c>
      <c r="K13" s="7">
        <f>+J13-565569396</f>
        <v>685092881</v>
      </c>
      <c r="L13" s="7">
        <v>1094041573</v>
      </c>
      <c r="M13" s="7">
        <f>+L13-497675512</f>
        <v>596366061</v>
      </c>
    </row>
    <row r="14" spans="1:13" ht="12.75">
      <c r="A14" s="200" t="s">
        <v>121</v>
      </c>
      <c r="B14" s="201"/>
      <c r="C14" s="201"/>
      <c r="D14" s="201"/>
      <c r="E14" s="201"/>
      <c r="F14" s="201"/>
      <c r="G14" s="201"/>
      <c r="H14" s="202"/>
      <c r="I14" s="1">
        <v>118</v>
      </c>
      <c r="J14" s="7">
        <v>1863847</v>
      </c>
      <c r="K14" s="7">
        <f>+J14-1868963</f>
        <v>-5116</v>
      </c>
      <c r="L14" s="7">
        <v>323037</v>
      </c>
      <c r="M14" s="7">
        <f>+L14-3487683</f>
        <v>-3164646</v>
      </c>
    </row>
    <row r="15" spans="1:13" ht="12.75">
      <c r="A15" s="200" t="s">
        <v>41</v>
      </c>
      <c r="B15" s="201"/>
      <c r="C15" s="201"/>
      <c r="D15" s="201"/>
      <c r="E15" s="201"/>
      <c r="F15" s="201"/>
      <c r="G15" s="201"/>
      <c r="H15" s="202"/>
      <c r="I15" s="1">
        <v>119</v>
      </c>
      <c r="J15" s="7">
        <v>44444083</v>
      </c>
      <c r="K15" s="7">
        <f>+J15-18603999</f>
        <v>25840084</v>
      </c>
      <c r="L15" s="7">
        <v>30728514</v>
      </c>
      <c r="M15" s="7">
        <f>+L15-16922322</f>
        <v>13806192</v>
      </c>
    </row>
    <row r="16" spans="1:13" ht="12.75">
      <c r="A16" s="206" t="s">
        <v>17</v>
      </c>
      <c r="B16" s="207"/>
      <c r="C16" s="207"/>
      <c r="D16" s="207"/>
      <c r="E16" s="207"/>
      <c r="F16" s="207"/>
      <c r="G16" s="207"/>
      <c r="H16" s="208"/>
      <c r="I16" s="1">
        <v>120</v>
      </c>
      <c r="J16" s="117">
        <f>SUM(J17:J19)</f>
        <v>125427300</v>
      </c>
      <c r="K16" s="117">
        <f>SUM(K17:K19)</f>
        <v>65960018</v>
      </c>
      <c r="L16" s="117">
        <f>SUM(L17:L19)</f>
        <v>123400534</v>
      </c>
      <c r="M16" s="117">
        <f>SUM(M17:M19)</f>
        <v>62097896</v>
      </c>
    </row>
    <row r="17" spans="1:13" ht="12.75">
      <c r="A17" s="200" t="s">
        <v>42</v>
      </c>
      <c r="B17" s="201"/>
      <c r="C17" s="201"/>
      <c r="D17" s="201"/>
      <c r="E17" s="201"/>
      <c r="F17" s="201"/>
      <c r="G17" s="201"/>
      <c r="H17" s="202"/>
      <c r="I17" s="1">
        <v>121</v>
      </c>
      <c r="J17" s="7">
        <v>78894167</v>
      </c>
      <c r="K17" s="7">
        <f>+J17-37169919</f>
        <v>41724248</v>
      </c>
      <c r="L17" s="7">
        <v>78382109</v>
      </c>
      <c r="M17" s="7">
        <f>+L17-38989020</f>
        <v>39393089</v>
      </c>
    </row>
    <row r="18" spans="1:13" ht="12.75">
      <c r="A18" s="200" t="s">
        <v>43</v>
      </c>
      <c r="B18" s="201"/>
      <c r="C18" s="201"/>
      <c r="D18" s="201"/>
      <c r="E18" s="201"/>
      <c r="F18" s="201"/>
      <c r="G18" s="201"/>
      <c r="H18" s="202"/>
      <c r="I18" s="1">
        <v>122</v>
      </c>
      <c r="J18" s="7">
        <v>28782397</v>
      </c>
      <c r="K18" s="7">
        <f>+J18-13593135</f>
        <v>15189262</v>
      </c>
      <c r="L18" s="7">
        <v>28759467</v>
      </c>
      <c r="M18" s="7">
        <f>+L18-14237697</f>
        <v>14521770</v>
      </c>
    </row>
    <row r="19" spans="1:13" ht="12.75">
      <c r="A19" s="200" t="s">
        <v>44</v>
      </c>
      <c r="B19" s="201"/>
      <c r="C19" s="201"/>
      <c r="D19" s="201"/>
      <c r="E19" s="201"/>
      <c r="F19" s="201"/>
      <c r="G19" s="201"/>
      <c r="H19" s="202"/>
      <c r="I19" s="1">
        <v>123</v>
      </c>
      <c r="J19" s="7">
        <v>17750736</v>
      </c>
      <c r="K19" s="7">
        <f>+J19-8704228</f>
        <v>9046508</v>
      </c>
      <c r="L19" s="7">
        <v>16258958</v>
      </c>
      <c r="M19" s="7">
        <f>+L19-8075921</f>
        <v>8183037</v>
      </c>
    </row>
    <row r="20" spans="1:13" ht="12.75">
      <c r="A20" s="206" t="s">
        <v>81</v>
      </c>
      <c r="B20" s="207"/>
      <c r="C20" s="207"/>
      <c r="D20" s="207"/>
      <c r="E20" s="207"/>
      <c r="F20" s="207"/>
      <c r="G20" s="207"/>
      <c r="H20" s="208"/>
      <c r="I20" s="1">
        <v>124</v>
      </c>
      <c r="J20" s="119">
        <v>50766927</v>
      </c>
      <c r="K20" s="119">
        <f>+J20-24603812</f>
        <v>26163115</v>
      </c>
      <c r="L20" s="119">
        <v>48410061</v>
      </c>
      <c r="M20" s="119">
        <f>+L20-23825948</f>
        <v>24584113</v>
      </c>
    </row>
    <row r="21" spans="1:13" ht="12.75">
      <c r="A21" s="206" t="s">
        <v>82</v>
      </c>
      <c r="B21" s="207"/>
      <c r="C21" s="207"/>
      <c r="D21" s="207"/>
      <c r="E21" s="207"/>
      <c r="F21" s="207"/>
      <c r="G21" s="207"/>
      <c r="H21" s="208"/>
      <c r="I21" s="1">
        <v>125</v>
      </c>
      <c r="J21" s="119">
        <v>38062566</v>
      </c>
      <c r="K21" s="119">
        <f>+J21-17214328</f>
        <v>20848238</v>
      </c>
      <c r="L21" s="119">
        <v>33101372</v>
      </c>
      <c r="M21" s="119">
        <f>+L21-16003633</f>
        <v>17097739</v>
      </c>
    </row>
    <row r="22" spans="1:13" ht="12.75">
      <c r="A22" s="206" t="s">
        <v>18</v>
      </c>
      <c r="B22" s="207"/>
      <c r="C22" s="207"/>
      <c r="D22" s="207"/>
      <c r="E22" s="207"/>
      <c r="F22" s="207"/>
      <c r="G22" s="207"/>
      <c r="H22" s="208"/>
      <c r="I22" s="1">
        <v>126</v>
      </c>
      <c r="J22" s="117">
        <f>SUM(J23:J24)</f>
        <v>1278264</v>
      </c>
      <c r="K22" s="117">
        <f>SUM(K23:K24)</f>
        <v>363106</v>
      </c>
      <c r="L22" s="117">
        <f>SUM(L23:L24)</f>
        <v>269379</v>
      </c>
      <c r="M22" s="117">
        <f>SUM(M23:M24)</f>
        <v>235226</v>
      </c>
    </row>
    <row r="23" spans="1:13" ht="12.75">
      <c r="A23" s="200" t="s">
        <v>111</v>
      </c>
      <c r="B23" s="201"/>
      <c r="C23" s="201"/>
      <c r="D23" s="201"/>
      <c r="E23" s="201"/>
      <c r="F23" s="201"/>
      <c r="G23" s="201"/>
      <c r="H23" s="202"/>
      <c r="I23" s="1">
        <v>127</v>
      </c>
      <c r="J23" s="7">
        <v>11811</v>
      </c>
      <c r="K23" s="7">
        <v>11811</v>
      </c>
      <c r="L23" s="7">
        <v>16989</v>
      </c>
      <c r="M23" s="7">
        <v>16989</v>
      </c>
    </row>
    <row r="24" spans="1:13" ht="12.75">
      <c r="A24" s="200" t="s">
        <v>112</v>
      </c>
      <c r="B24" s="201"/>
      <c r="C24" s="201"/>
      <c r="D24" s="201"/>
      <c r="E24" s="201"/>
      <c r="F24" s="201"/>
      <c r="G24" s="201"/>
      <c r="H24" s="202"/>
      <c r="I24" s="1">
        <v>128</v>
      </c>
      <c r="J24" s="7">
        <v>1266453</v>
      </c>
      <c r="K24" s="7">
        <f>+J24-915158</f>
        <v>351295</v>
      </c>
      <c r="L24" s="7">
        <v>252390</v>
      </c>
      <c r="M24" s="7">
        <f>+L24-34153</f>
        <v>218237</v>
      </c>
    </row>
    <row r="25" spans="1:13" ht="12.75">
      <c r="A25" s="206" t="s">
        <v>83</v>
      </c>
      <c r="B25" s="207"/>
      <c r="C25" s="207"/>
      <c r="D25" s="207"/>
      <c r="E25" s="207"/>
      <c r="F25" s="207"/>
      <c r="G25" s="207"/>
      <c r="H25" s="208"/>
      <c r="I25" s="1">
        <v>129</v>
      </c>
      <c r="J25" s="119"/>
      <c r="K25" s="119"/>
      <c r="L25" s="119">
        <v>250000</v>
      </c>
      <c r="M25" s="119">
        <v>250000</v>
      </c>
    </row>
    <row r="26" spans="1:13" ht="12.75">
      <c r="A26" s="206" t="s">
        <v>35</v>
      </c>
      <c r="B26" s="207"/>
      <c r="C26" s="207"/>
      <c r="D26" s="207"/>
      <c r="E26" s="207"/>
      <c r="F26" s="207"/>
      <c r="G26" s="207"/>
      <c r="H26" s="208"/>
      <c r="I26" s="1">
        <v>130</v>
      </c>
      <c r="J26" s="7"/>
      <c r="K26" s="7"/>
      <c r="L26" s="7"/>
      <c r="M26" s="7"/>
    </row>
    <row r="27" spans="1:13" ht="12.75">
      <c r="A27" s="206" t="s">
        <v>178</v>
      </c>
      <c r="B27" s="207"/>
      <c r="C27" s="207"/>
      <c r="D27" s="207"/>
      <c r="E27" s="207"/>
      <c r="F27" s="207"/>
      <c r="G27" s="207"/>
      <c r="H27" s="208"/>
      <c r="I27" s="1">
        <v>131</v>
      </c>
      <c r="J27" s="117">
        <f>SUM(J28:J32)</f>
        <v>11931064</v>
      </c>
      <c r="K27" s="117">
        <f>SUM(K28:K32)</f>
        <v>1711356</v>
      </c>
      <c r="L27" s="117">
        <f>SUM(L28:L32)</f>
        <v>9646283</v>
      </c>
      <c r="M27" s="117">
        <f>SUM(M28:M32)</f>
        <v>6598200</v>
      </c>
    </row>
    <row r="28" spans="1:13" ht="21.75" customHeight="1">
      <c r="A28" s="206" t="s">
        <v>192</v>
      </c>
      <c r="B28" s="207"/>
      <c r="C28" s="207"/>
      <c r="D28" s="207"/>
      <c r="E28" s="207"/>
      <c r="F28" s="207"/>
      <c r="G28" s="207"/>
      <c r="H28" s="208"/>
      <c r="I28" s="1">
        <v>132</v>
      </c>
      <c r="J28" s="7"/>
      <c r="K28" s="7"/>
      <c r="L28" s="7">
        <v>36850</v>
      </c>
      <c r="M28" s="7">
        <f>+L28-47479</f>
        <v>-10629</v>
      </c>
    </row>
    <row r="29" spans="1:13" ht="21" customHeight="1">
      <c r="A29" s="206" t="s">
        <v>129</v>
      </c>
      <c r="B29" s="207"/>
      <c r="C29" s="207"/>
      <c r="D29" s="207"/>
      <c r="E29" s="207"/>
      <c r="F29" s="207"/>
      <c r="G29" s="207"/>
      <c r="H29" s="208"/>
      <c r="I29" s="1">
        <v>133</v>
      </c>
      <c r="J29" s="7">
        <v>10687524</v>
      </c>
      <c r="K29" s="7">
        <f>+J29-8860648</f>
        <v>1826876</v>
      </c>
      <c r="L29" s="7">
        <v>9609433</v>
      </c>
      <c r="M29" s="7">
        <f>+L29-2128541</f>
        <v>7480892</v>
      </c>
    </row>
    <row r="30" spans="1:13" ht="17.25" customHeight="1">
      <c r="A30" s="206" t="s">
        <v>113</v>
      </c>
      <c r="B30" s="207"/>
      <c r="C30" s="207"/>
      <c r="D30" s="207"/>
      <c r="E30" s="207"/>
      <c r="F30" s="207"/>
      <c r="G30" s="207"/>
      <c r="H30" s="208"/>
      <c r="I30" s="1">
        <v>134</v>
      </c>
      <c r="J30" s="7"/>
      <c r="K30" s="7"/>
      <c r="L30" s="7"/>
      <c r="M30" s="7"/>
    </row>
    <row r="31" spans="1:13" ht="12.75">
      <c r="A31" s="206" t="s">
        <v>188</v>
      </c>
      <c r="B31" s="207"/>
      <c r="C31" s="207"/>
      <c r="D31" s="207"/>
      <c r="E31" s="207"/>
      <c r="F31" s="207"/>
      <c r="G31" s="207"/>
      <c r="H31" s="208"/>
      <c r="I31" s="1">
        <v>135</v>
      </c>
      <c r="J31" s="7">
        <v>1243540</v>
      </c>
      <c r="K31" s="7">
        <f>+J31-1359060</f>
        <v>-115520</v>
      </c>
      <c r="L31" s="7"/>
      <c r="M31" s="7">
        <v>-872063</v>
      </c>
    </row>
    <row r="32" spans="1:13" ht="12.75">
      <c r="A32" s="206" t="s">
        <v>114</v>
      </c>
      <c r="B32" s="207"/>
      <c r="C32" s="207"/>
      <c r="D32" s="207"/>
      <c r="E32" s="207"/>
      <c r="F32" s="207"/>
      <c r="G32" s="207"/>
      <c r="H32" s="208"/>
      <c r="I32" s="1">
        <v>136</v>
      </c>
      <c r="J32" s="7"/>
      <c r="K32" s="7"/>
      <c r="L32" s="7"/>
      <c r="M32" s="7"/>
    </row>
    <row r="33" spans="1:13" ht="12.75">
      <c r="A33" s="206" t="s">
        <v>179</v>
      </c>
      <c r="B33" s="207"/>
      <c r="C33" s="207"/>
      <c r="D33" s="207"/>
      <c r="E33" s="207"/>
      <c r="F33" s="207"/>
      <c r="G33" s="207"/>
      <c r="H33" s="208"/>
      <c r="I33" s="1">
        <v>137</v>
      </c>
      <c r="J33" s="117">
        <f>SUM(J34:J37)</f>
        <v>26895319</v>
      </c>
      <c r="K33" s="117">
        <f>SUM(K34:K37)</f>
        <v>14279723</v>
      </c>
      <c r="L33" s="117">
        <f>SUM(L34:L37)</f>
        <v>27228760</v>
      </c>
      <c r="M33" s="117">
        <f>SUM(M34:M37)</f>
        <v>12945653</v>
      </c>
    </row>
    <row r="34" spans="1:13" ht="18" customHeight="1">
      <c r="A34" s="206" t="s">
        <v>46</v>
      </c>
      <c r="B34" s="207"/>
      <c r="C34" s="207"/>
      <c r="D34" s="207"/>
      <c r="E34" s="207"/>
      <c r="F34" s="207"/>
      <c r="G34" s="207"/>
      <c r="H34" s="208"/>
      <c r="I34" s="1">
        <v>138</v>
      </c>
      <c r="J34" s="7"/>
      <c r="K34" s="7"/>
      <c r="L34" s="7"/>
      <c r="M34" s="7"/>
    </row>
    <row r="35" spans="1:13" ht="21.75" customHeight="1">
      <c r="A35" s="206" t="s">
        <v>45</v>
      </c>
      <c r="B35" s="207"/>
      <c r="C35" s="207"/>
      <c r="D35" s="207"/>
      <c r="E35" s="207"/>
      <c r="F35" s="207"/>
      <c r="G35" s="207"/>
      <c r="H35" s="208"/>
      <c r="I35" s="1">
        <v>139</v>
      </c>
      <c r="J35" s="7">
        <v>26895319</v>
      </c>
      <c r="K35" s="7">
        <f>+J35-12615596</f>
        <v>14279723</v>
      </c>
      <c r="L35" s="7">
        <v>26549230</v>
      </c>
      <c r="M35" s="7">
        <v>12266123</v>
      </c>
    </row>
    <row r="36" spans="1:13" ht="16.5" customHeight="1">
      <c r="A36" s="206" t="s">
        <v>189</v>
      </c>
      <c r="B36" s="207"/>
      <c r="C36" s="207"/>
      <c r="D36" s="207"/>
      <c r="E36" s="207"/>
      <c r="F36" s="207"/>
      <c r="G36" s="207"/>
      <c r="H36" s="208"/>
      <c r="I36" s="1">
        <v>140</v>
      </c>
      <c r="J36" s="7"/>
      <c r="K36" s="7"/>
      <c r="L36" s="7">
        <v>679530</v>
      </c>
      <c r="M36" s="7">
        <v>679530</v>
      </c>
    </row>
    <row r="37" spans="1:13" ht="12.75">
      <c r="A37" s="206" t="s">
        <v>47</v>
      </c>
      <c r="B37" s="207"/>
      <c r="C37" s="207"/>
      <c r="D37" s="207"/>
      <c r="E37" s="207"/>
      <c r="F37" s="207"/>
      <c r="G37" s="207"/>
      <c r="H37" s="208"/>
      <c r="I37" s="1">
        <v>141</v>
      </c>
      <c r="J37" s="7"/>
      <c r="K37" s="7"/>
      <c r="L37" s="7"/>
      <c r="M37" s="7"/>
    </row>
    <row r="38" spans="1:13" ht="12.75">
      <c r="A38" s="206" t="s">
        <v>160</v>
      </c>
      <c r="B38" s="207"/>
      <c r="C38" s="207"/>
      <c r="D38" s="207"/>
      <c r="E38" s="207"/>
      <c r="F38" s="207"/>
      <c r="G38" s="207"/>
      <c r="H38" s="208"/>
      <c r="I38" s="1">
        <v>142</v>
      </c>
      <c r="J38" s="7"/>
      <c r="K38" s="7"/>
      <c r="L38" s="7"/>
      <c r="M38" s="7"/>
    </row>
    <row r="39" spans="1:13" ht="12.75">
      <c r="A39" s="206" t="s">
        <v>161</v>
      </c>
      <c r="B39" s="207"/>
      <c r="C39" s="207"/>
      <c r="D39" s="207"/>
      <c r="E39" s="207"/>
      <c r="F39" s="207"/>
      <c r="G39" s="207"/>
      <c r="H39" s="208"/>
      <c r="I39" s="1">
        <v>143</v>
      </c>
      <c r="J39" s="7"/>
      <c r="K39" s="7"/>
      <c r="L39" s="7"/>
      <c r="M39" s="7"/>
    </row>
    <row r="40" spans="1:13" ht="12.75">
      <c r="A40" s="206" t="s">
        <v>190</v>
      </c>
      <c r="B40" s="207"/>
      <c r="C40" s="207"/>
      <c r="D40" s="207"/>
      <c r="E40" s="207"/>
      <c r="F40" s="207"/>
      <c r="G40" s="207"/>
      <c r="H40" s="208"/>
      <c r="I40" s="1">
        <v>144</v>
      </c>
      <c r="J40" s="7"/>
      <c r="K40" s="7"/>
      <c r="L40" s="7"/>
      <c r="M40" s="7"/>
    </row>
    <row r="41" spans="1:13" ht="12.75">
      <c r="A41" s="206" t="s">
        <v>191</v>
      </c>
      <c r="B41" s="207"/>
      <c r="C41" s="207"/>
      <c r="D41" s="207"/>
      <c r="E41" s="207"/>
      <c r="F41" s="207"/>
      <c r="G41" s="207"/>
      <c r="H41" s="208"/>
      <c r="I41" s="1">
        <v>145</v>
      </c>
      <c r="J41" s="7"/>
      <c r="K41" s="7"/>
      <c r="L41" s="7"/>
      <c r="M41" s="7"/>
    </row>
    <row r="42" spans="1:13" ht="12.75">
      <c r="A42" s="206" t="s">
        <v>180</v>
      </c>
      <c r="B42" s="207"/>
      <c r="C42" s="207"/>
      <c r="D42" s="207"/>
      <c r="E42" s="207"/>
      <c r="F42" s="207"/>
      <c r="G42" s="207"/>
      <c r="H42" s="208"/>
      <c r="I42" s="1">
        <v>146</v>
      </c>
      <c r="J42" s="117">
        <f>J7+J27+J38+J40</f>
        <v>1482180421</v>
      </c>
      <c r="K42" s="117">
        <f>K7+K27+K38+K40</f>
        <v>754240036</v>
      </c>
      <c r="L42" s="117">
        <f>L7+L27+L38+L40</f>
        <v>1237022831</v>
      </c>
      <c r="M42" s="117">
        <f>M7+M27+M38+M40</f>
        <v>635070714</v>
      </c>
    </row>
    <row r="43" spans="1:13" ht="12.75">
      <c r="A43" s="206" t="s">
        <v>181</v>
      </c>
      <c r="B43" s="207"/>
      <c r="C43" s="207"/>
      <c r="D43" s="207"/>
      <c r="E43" s="207"/>
      <c r="F43" s="207"/>
      <c r="G43" s="207"/>
      <c r="H43" s="208"/>
      <c r="I43" s="1">
        <v>147</v>
      </c>
      <c r="J43" s="117">
        <f>J10+J33+J39+J41</f>
        <v>1532554398</v>
      </c>
      <c r="K43" s="117">
        <f>K10+K33+K39+K41</f>
        <v>802530567</v>
      </c>
      <c r="L43" s="117">
        <f>L10+L33+L39+L41</f>
        <v>1307776983</v>
      </c>
      <c r="M43" s="117">
        <f>M10+M33+M39+M41</f>
        <v>649513663</v>
      </c>
    </row>
    <row r="44" spans="1:13" ht="12.75">
      <c r="A44" s="206" t="s">
        <v>201</v>
      </c>
      <c r="B44" s="207"/>
      <c r="C44" s="207"/>
      <c r="D44" s="207"/>
      <c r="E44" s="207"/>
      <c r="F44" s="207"/>
      <c r="G44" s="207"/>
      <c r="H44" s="208"/>
      <c r="I44" s="1">
        <v>148</v>
      </c>
      <c r="J44" s="117">
        <f>J42-J43</f>
        <v>-50373977</v>
      </c>
      <c r="K44" s="117">
        <f>K42-K43</f>
        <v>-48290531</v>
      </c>
      <c r="L44" s="117">
        <f>L42-L43</f>
        <v>-70754152</v>
      </c>
      <c r="M44" s="117">
        <f>M42-M43</f>
        <v>-14442949</v>
      </c>
    </row>
    <row r="45" spans="1:13" ht="12.75">
      <c r="A45" s="215" t="s">
        <v>183</v>
      </c>
      <c r="B45" s="216"/>
      <c r="C45" s="216"/>
      <c r="D45" s="216"/>
      <c r="E45" s="216"/>
      <c r="F45" s="216"/>
      <c r="G45" s="216"/>
      <c r="H45" s="217"/>
      <c r="I45" s="1">
        <v>149</v>
      </c>
      <c r="J45" s="51">
        <f>IF(J42&gt;J43,J42-J43,0)</f>
        <v>0</v>
      </c>
      <c r="K45" s="51">
        <f>IF(K42&gt;K43,K42-K43,0)</f>
        <v>0</v>
      </c>
      <c r="L45" s="51">
        <f>IF(L42&gt;L43,L42-L43,0)</f>
        <v>0</v>
      </c>
      <c r="M45" s="51">
        <f>IF(M42&gt;M43,M42-M43,0)</f>
        <v>0</v>
      </c>
    </row>
    <row r="46" spans="1:13" ht="12.75">
      <c r="A46" s="215" t="s">
        <v>184</v>
      </c>
      <c r="B46" s="216"/>
      <c r="C46" s="216"/>
      <c r="D46" s="216"/>
      <c r="E46" s="216"/>
      <c r="F46" s="216"/>
      <c r="G46" s="216"/>
      <c r="H46" s="217"/>
      <c r="I46" s="1">
        <v>150</v>
      </c>
      <c r="J46" s="51">
        <f>IF(J43&gt;J42,J43-J42,0)</f>
        <v>50373977</v>
      </c>
      <c r="K46" s="51">
        <f>IF(K43&gt;K42,K43-K42,0)</f>
        <v>48290531</v>
      </c>
      <c r="L46" s="51">
        <f>IF(L43&gt;L42,L43-L42,0)</f>
        <v>70754152</v>
      </c>
      <c r="M46" s="51">
        <f>IF(M43&gt;M42,M43-M42,0)</f>
        <v>14442949</v>
      </c>
    </row>
    <row r="47" spans="1:13" ht="12.75">
      <c r="A47" s="206" t="s">
        <v>182</v>
      </c>
      <c r="B47" s="207"/>
      <c r="C47" s="207"/>
      <c r="D47" s="207"/>
      <c r="E47" s="207"/>
      <c r="F47" s="207"/>
      <c r="G47" s="207"/>
      <c r="H47" s="208"/>
      <c r="I47" s="1">
        <v>151</v>
      </c>
      <c r="J47" s="7">
        <v>15463</v>
      </c>
      <c r="K47" s="7">
        <f>+J47-94963</f>
        <v>-79500</v>
      </c>
      <c r="L47" s="7"/>
      <c r="M47" s="7"/>
    </row>
    <row r="48" spans="1:13" ht="12.75">
      <c r="A48" s="206" t="s">
        <v>202</v>
      </c>
      <c r="B48" s="207"/>
      <c r="C48" s="207"/>
      <c r="D48" s="207"/>
      <c r="E48" s="207"/>
      <c r="F48" s="207"/>
      <c r="G48" s="207"/>
      <c r="H48" s="208"/>
      <c r="I48" s="1">
        <v>152</v>
      </c>
      <c r="J48" s="117">
        <f>J44-J47</f>
        <v>-50389440</v>
      </c>
      <c r="K48" s="117">
        <f>K44-K47</f>
        <v>-48211031</v>
      </c>
      <c r="L48" s="117">
        <f>L44-L47</f>
        <v>-70754152</v>
      </c>
      <c r="M48" s="117">
        <f>M44-M47</f>
        <v>-14442949</v>
      </c>
    </row>
    <row r="49" spans="1:13" ht="12.75">
      <c r="A49" s="215" t="s">
        <v>157</v>
      </c>
      <c r="B49" s="216"/>
      <c r="C49" s="216"/>
      <c r="D49" s="216"/>
      <c r="E49" s="216"/>
      <c r="F49" s="216"/>
      <c r="G49" s="216"/>
      <c r="H49" s="217"/>
      <c r="I49" s="1">
        <v>153</v>
      </c>
      <c r="J49" s="51">
        <f>IF(J48&gt;0,J48,0)</f>
        <v>0</v>
      </c>
      <c r="K49" s="51">
        <f>IF(K48&gt;0,K48,0)</f>
        <v>0</v>
      </c>
      <c r="L49" s="51">
        <f>IF(L48&gt;0,L48,0)</f>
        <v>0</v>
      </c>
      <c r="M49" s="51">
        <f>IF(M48&gt;0,M48,0)</f>
        <v>0</v>
      </c>
    </row>
    <row r="50" spans="1:13" ht="12.75">
      <c r="A50" s="239" t="s">
        <v>185</v>
      </c>
      <c r="B50" s="240"/>
      <c r="C50" s="240"/>
      <c r="D50" s="240"/>
      <c r="E50" s="240"/>
      <c r="F50" s="240"/>
      <c r="G50" s="240"/>
      <c r="H50" s="241"/>
      <c r="I50" s="4">
        <v>154</v>
      </c>
      <c r="J50" s="58">
        <f>IF(J48&lt;0,-J48,0)</f>
        <v>50389440</v>
      </c>
      <c r="K50" s="58">
        <f>IF(K48&lt;0,-K48,0)</f>
        <v>48211031</v>
      </c>
      <c r="L50" s="58">
        <f>IF(L48&lt;0,-L48,0)</f>
        <v>70754152</v>
      </c>
      <c r="M50" s="58">
        <f>IF(M48&lt;0,-M48,0)</f>
        <v>14442949</v>
      </c>
    </row>
    <row r="51" spans="1:13" ht="12.75" customHeight="1">
      <c r="A51" s="212" t="s">
        <v>275</v>
      </c>
      <c r="B51" s="228"/>
      <c r="C51" s="228"/>
      <c r="D51" s="228"/>
      <c r="E51" s="228"/>
      <c r="F51" s="228"/>
      <c r="G51" s="228"/>
      <c r="H51" s="228"/>
      <c r="I51" s="228"/>
      <c r="J51" s="228"/>
      <c r="K51" s="228"/>
      <c r="L51" s="228"/>
      <c r="M51" s="242"/>
    </row>
    <row r="52" spans="1:13" ht="12.75" customHeight="1">
      <c r="A52" s="203" t="s">
        <v>152</v>
      </c>
      <c r="B52" s="204"/>
      <c r="C52" s="204"/>
      <c r="D52" s="204"/>
      <c r="E52" s="204"/>
      <c r="F52" s="204"/>
      <c r="G52" s="204"/>
      <c r="H52" s="204"/>
      <c r="I52" s="52"/>
      <c r="J52" s="52"/>
      <c r="K52" s="52"/>
      <c r="L52" s="52"/>
      <c r="M52" s="123"/>
    </row>
    <row r="53" spans="1:13" ht="12.75">
      <c r="A53" s="236" t="s">
        <v>199</v>
      </c>
      <c r="B53" s="237"/>
      <c r="C53" s="237"/>
      <c r="D53" s="237"/>
      <c r="E53" s="237"/>
      <c r="F53" s="237"/>
      <c r="G53" s="237"/>
      <c r="H53" s="238"/>
      <c r="I53" s="1">
        <v>155</v>
      </c>
      <c r="J53" s="7">
        <v>-49786317</v>
      </c>
      <c r="K53" s="7">
        <f>+J53--2178409</f>
        <v>-47607908</v>
      </c>
      <c r="L53" s="7">
        <v>-70120463</v>
      </c>
      <c r="M53" s="7">
        <f>+L53--56063419</f>
        <v>-14057044</v>
      </c>
    </row>
    <row r="54" spans="1:13" ht="12.75">
      <c r="A54" s="236" t="s">
        <v>200</v>
      </c>
      <c r="B54" s="237"/>
      <c r="C54" s="237"/>
      <c r="D54" s="237"/>
      <c r="E54" s="237"/>
      <c r="F54" s="237"/>
      <c r="G54" s="237"/>
      <c r="H54" s="238"/>
      <c r="I54" s="1">
        <v>156</v>
      </c>
      <c r="J54" s="8">
        <v>-603123</v>
      </c>
      <c r="K54" s="8">
        <v>-603123</v>
      </c>
      <c r="L54" s="8">
        <v>-633689</v>
      </c>
      <c r="M54" s="8">
        <f>+L54--247784</f>
        <v>-385905</v>
      </c>
    </row>
    <row r="55" spans="1:13" ht="12.75" customHeight="1">
      <c r="A55" s="212" t="s">
        <v>154</v>
      </c>
      <c r="B55" s="228"/>
      <c r="C55" s="228"/>
      <c r="D55" s="228"/>
      <c r="E55" s="228"/>
      <c r="F55" s="228"/>
      <c r="G55" s="228"/>
      <c r="H55" s="228"/>
      <c r="I55" s="228"/>
      <c r="J55" s="228"/>
      <c r="K55" s="228"/>
      <c r="L55" s="228"/>
      <c r="M55" s="242"/>
    </row>
    <row r="56" spans="1:13" ht="12.75">
      <c r="A56" s="203" t="s">
        <v>169</v>
      </c>
      <c r="B56" s="204"/>
      <c r="C56" s="204"/>
      <c r="D56" s="204"/>
      <c r="E56" s="204"/>
      <c r="F56" s="204"/>
      <c r="G56" s="204"/>
      <c r="H56" s="205"/>
      <c r="I56" s="9">
        <v>157</v>
      </c>
      <c r="J56" s="120">
        <f>J48</f>
        <v>-50389440</v>
      </c>
      <c r="K56" s="120">
        <f>K48</f>
        <v>-48211031</v>
      </c>
      <c r="L56" s="120">
        <f>L48</f>
        <v>-70754152</v>
      </c>
      <c r="M56" s="120">
        <f>M48</f>
        <v>-14442949</v>
      </c>
    </row>
    <row r="57" spans="1:13" ht="12.75">
      <c r="A57" s="206" t="s">
        <v>186</v>
      </c>
      <c r="B57" s="207"/>
      <c r="C57" s="207"/>
      <c r="D57" s="207"/>
      <c r="E57" s="207"/>
      <c r="F57" s="207"/>
      <c r="G57" s="207"/>
      <c r="H57" s="208"/>
      <c r="I57" s="1">
        <v>158</v>
      </c>
      <c r="J57" s="117">
        <f>SUM(J58:J64)</f>
        <v>0</v>
      </c>
      <c r="K57" s="117">
        <f>SUM(K58:K64)</f>
        <v>0</v>
      </c>
      <c r="L57" s="117">
        <f>SUM(L58:L64)</f>
        <v>0</v>
      </c>
      <c r="M57" s="117">
        <f>SUM(M58:M64)</f>
        <v>0</v>
      </c>
    </row>
    <row r="58" spans="1:13" ht="15" customHeight="1">
      <c r="A58" s="206" t="s">
        <v>193</v>
      </c>
      <c r="B58" s="207"/>
      <c r="C58" s="207"/>
      <c r="D58" s="207"/>
      <c r="E58" s="207"/>
      <c r="F58" s="207"/>
      <c r="G58" s="207"/>
      <c r="H58" s="208"/>
      <c r="I58" s="1">
        <v>159</v>
      </c>
      <c r="J58" s="7"/>
      <c r="K58" s="7"/>
      <c r="L58" s="7"/>
      <c r="M58" s="7"/>
    </row>
    <row r="59" spans="1:13" ht="20.25" customHeight="1">
      <c r="A59" s="206" t="s">
        <v>194</v>
      </c>
      <c r="B59" s="207"/>
      <c r="C59" s="207"/>
      <c r="D59" s="207"/>
      <c r="E59" s="207"/>
      <c r="F59" s="207"/>
      <c r="G59" s="207"/>
      <c r="H59" s="208"/>
      <c r="I59" s="1">
        <v>160</v>
      </c>
      <c r="J59" s="7"/>
      <c r="K59" s="7"/>
      <c r="L59" s="7"/>
      <c r="M59" s="7"/>
    </row>
    <row r="60" spans="1:13" ht="21" customHeight="1">
      <c r="A60" s="206" t="s">
        <v>30</v>
      </c>
      <c r="B60" s="207"/>
      <c r="C60" s="207"/>
      <c r="D60" s="207"/>
      <c r="E60" s="207"/>
      <c r="F60" s="207"/>
      <c r="G60" s="207"/>
      <c r="H60" s="208"/>
      <c r="I60" s="1">
        <v>161</v>
      </c>
      <c r="J60" s="7"/>
      <c r="K60" s="7"/>
      <c r="L60" s="7"/>
      <c r="M60" s="7"/>
    </row>
    <row r="61" spans="1:13" ht="12.75">
      <c r="A61" s="206" t="s">
        <v>195</v>
      </c>
      <c r="B61" s="207"/>
      <c r="C61" s="207"/>
      <c r="D61" s="207"/>
      <c r="E61" s="207"/>
      <c r="F61" s="207"/>
      <c r="G61" s="207"/>
      <c r="H61" s="208"/>
      <c r="I61" s="1">
        <v>162</v>
      </c>
      <c r="J61" s="7"/>
      <c r="K61" s="7"/>
      <c r="L61" s="7"/>
      <c r="M61" s="7"/>
    </row>
    <row r="62" spans="1:13" ht="12.75">
      <c r="A62" s="206" t="s">
        <v>196</v>
      </c>
      <c r="B62" s="207"/>
      <c r="C62" s="207"/>
      <c r="D62" s="207"/>
      <c r="E62" s="207"/>
      <c r="F62" s="207"/>
      <c r="G62" s="207"/>
      <c r="H62" s="208"/>
      <c r="I62" s="1">
        <v>163</v>
      </c>
      <c r="J62" s="7"/>
      <c r="K62" s="7"/>
      <c r="L62" s="7"/>
      <c r="M62" s="7"/>
    </row>
    <row r="63" spans="1:13" ht="12.75">
      <c r="A63" s="206" t="s">
        <v>197</v>
      </c>
      <c r="B63" s="207"/>
      <c r="C63" s="207"/>
      <c r="D63" s="207"/>
      <c r="E63" s="207"/>
      <c r="F63" s="207"/>
      <c r="G63" s="207"/>
      <c r="H63" s="208"/>
      <c r="I63" s="1">
        <v>164</v>
      </c>
      <c r="J63" s="7"/>
      <c r="K63" s="7"/>
      <c r="L63" s="7"/>
      <c r="M63" s="7"/>
    </row>
    <row r="64" spans="1:13" ht="12.75">
      <c r="A64" s="206" t="s">
        <v>198</v>
      </c>
      <c r="B64" s="207"/>
      <c r="C64" s="207"/>
      <c r="D64" s="207"/>
      <c r="E64" s="207"/>
      <c r="F64" s="207"/>
      <c r="G64" s="207"/>
      <c r="H64" s="208"/>
      <c r="I64" s="1">
        <v>165</v>
      </c>
      <c r="J64" s="7"/>
      <c r="K64" s="7"/>
      <c r="L64" s="7"/>
      <c r="M64" s="7"/>
    </row>
    <row r="65" spans="1:13" ht="12.75">
      <c r="A65" s="206" t="s">
        <v>187</v>
      </c>
      <c r="B65" s="207"/>
      <c r="C65" s="207"/>
      <c r="D65" s="207"/>
      <c r="E65" s="207"/>
      <c r="F65" s="207"/>
      <c r="G65" s="207"/>
      <c r="H65" s="208"/>
      <c r="I65" s="1">
        <v>166</v>
      </c>
      <c r="J65" s="7"/>
      <c r="K65" s="7"/>
      <c r="L65" s="7"/>
      <c r="M65" s="7"/>
    </row>
    <row r="66" spans="1:13" ht="21" customHeight="1">
      <c r="A66" s="206" t="s">
        <v>158</v>
      </c>
      <c r="B66" s="207"/>
      <c r="C66" s="207"/>
      <c r="D66" s="207"/>
      <c r="E66" s="207"/>
      <c r="F66" s="207"/>
      <c r="G66" s="207"/>
      <c r="H66" s="208"/>
      <c r="I66" s="1">
        <v>167</v>
      </c>
      <c r="J66" s="51">
        <f>J57-J65</f>
        <v>0</v>
      </c>
      <c r="K66" s="51">
        <f>K57-K65</f>
        <v>0</v>
      </c>
      <c r="L66" s="51">
        <f>L57-L65</f>
        <v>0</v>
      </c>
      <c r="M66" s="51">
        <f>M57-M65</f>
        <v>0</v>
      </c>
    </row>
    <row r="67" spans="1:13" ht="12.75">
      <c r="A67" s="206" t="s">
        <v>159</v>
      </c>
      <c r="B67" s="207"/>
      <c r="C67" s="207"/>
      <c r="D67" s="207"/>
      <c r="E67" s="207"/>
      <c r="F67" s="207"/>
      <c r="G67" s="207"/>
      <c r="H67" s="208"/>
      <c r="I67" s="1">
        <v>168</v>
      </c>
      <c r="J67" s="121">
        <f>J56+J66</f>
        <v>-50389440</v>
      </c>
      <c r="K67" s="121">
        <f>K56+K66</f>
        <v>-48211031</v>
      </c>
      <c r="L67" s="121">
        <f>L56+L66</f>
        <v>-70754152</v>
      </c>
      <c r="M67" s="121">
        <f>M56+M66</f>
        <v>-14442949</v>
      </c>
    </row>
    <row r="68" spans="1:13" ht="12.75" customHeight="1">
      <c r="A68" s="247" t="s">
        <v>276</v>
      </c>
      <c r="B68" s="248"/>
      <c r="C68" s="248"/>
      <c r="D68" s="248"/>
      <c r="E68" s="248"/>
      <c r="F68" s="248"/>
      <c r="G68" s="248"/>
      <c r="H68" s="248"/>
      <c r="I68" s="248"/>
      <c r="J68" s="248"/>
      <c r="K68" s="248"/>
      <c r="L68" s="248"/>
      <c r="M68" s="249"/>
    </row>
    <row r="69" spans="1:13" ht="12.75" customHeight="1">
      <c r="A69" s="250" t="s">
        <v>153</v>
      </c>
      <c r="B69" s="251"/>
      <c r="C69" s="251"/>
      <c r="D69" s="251"/>
      <c r="E69" s="251"/>
      <c r="F69" s="251"/>
      <c r="G69" s="251"/>
      <c r="H69" s="251"/>
      <c r="I69" s="251"/>
      <c r="J69" s="251"/>
      <c r="K69" s="251"/>
      <c r="L69" s="251"/>
      <c r="M69" s="252"/>
    </row>
    <row r="70" spans="1:13" ht="12.75">
      <c r="A70" s="236" t="s">
        <v>199</v>
      </c>
      <c r="B70" s="237"/>
      <c r="C70" s="237"/>
      <c r="D70" s="237"/>
      <c r="E70" s="237"/>
      <c r="F70" s="237"/>
      <c r="G70" s="237"/>
      <c r="H70" s="238"/>
      <c r="I70" s="1">
        <v>169</v>
      </c>
      <c r="J70" s="7">
        <f aca="true" t="shared" si="0" ref="J70:M71">J53</f>
        <v>-49786317</v>
      </c>
      <c r="K70" s="7">
        <f t="shared" si="0"/>
        <v>-47607908</v>
      </c>
      <c r="L70" s="7">
        <f t="shared" si="0"/>
        <v>-70120463</v>
      </c>
      <c r="M70" s="7">
        <f t="shared" si="0"/>
        <v>-14057044</v>
      </c>
    </row>
    <row r="71" spans="1:13" ht="12.75">
      <c r="A71" s="244" t="s">
        <v>200</v>
      </c>
      <c r="B71" s="245"/>
      <c r="C71" s="245"/>
      <c r="D71" s="245"/>
      <c r="E71" s="245"/>
      <c r="F71" s="245"/>
      <c r="G71" s="245"/>
      <c r="H71" s="246"/>
      <c r="I71" s="4">
        <v>170</v>
      </c>
      <c r="J71" s="8">
        <f t="shared" si="0"/>
        <v>-603123</v>
      </c>
      <c r="K71" s="8">
        <f t="shared" si="0"/>
        <v>-603123</v>
      </c>
      <c r="L71" s="8">
        <f t="shared" si="0"/>
        <v>-633689</v>
      </c>
      <c r="M71" s="8">
        <f t="shared" si="0"/>
        <v>-385905</v>
      </c>
    </row>
  </sheetData>
  <sheetProtection/>
  <mergeCells count="73">
    <mergeCell ref="A63:H63"/>
    <mergeCell ref="A64:H64"/>
    <mergeCell ref="A2:M2"/>
    <mergeCell ref="A1:M1"/>
    <mergeCell ref="A71:H71"/>
    <mergeCell ref="A65:H65"/>
    <mergeCell ref="A66:H66"/>
    <mergeCell ref="A67:H67"/>
    <mergeCell ref="A68:M68"/>
    <mergeCell ref="A69:M69"/>
    <mergeCell ref="A62:H62"/>
    <mergeCell ref="A51:M51"/>
    <mergeCell ref="A52:H52"/>
    <mergeCell ref="A70:H70"/>
    <mergeCell ref="A58:H58"/>
    <mergeCell ref="A59:H59"/>
    <mergeCell ref="A60:H60"/>
    <mergeCell ref="A61:H61"/>
    <mergeCell ref="A56:H56"/>
    <mergeCell ref="A55:M55"/>
    <mergeCell ref="A57:H57"/>
    <mergeCell ref="A53:H53"/>
    <mergeCell ref="A54:H54"/>
    <mergeCell ref="A43:H43"/>
    <mergeCell ref="A44:H44"/>
    <mergeCell ref="A45:H45"/>
    <mergeCell ref="A46:H46"/>
    <mergeCell ref="A47:H47"/>
    <mergeCell ref="A48:H48"/>
    <mergeCell ref="A49:H49"/>
    <mergeCell ref="A50:H50"/>
    <mergeCell ref="A37:H37"/>
    <mergeCell ref="A38:H38"/>
    <mergeCell ref="A39:H39"/>
    <mergeCell ref="A40:H40"/>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3:H13"/>
    <mergeCell ref="A14:H14"/>
    <mergeCell ref="A15:H15"/>
    <mergeCell ref="A16:H16"/>
    <mergeCell ref="A3:M3"/>
    <mergeCell ref="A4:H4"/>
    <mergeCell ref="A17:H17"/>
    <mergeCell ref="A18:H18"/>
    <mergeCell ref="A7:H7"/>
    <mergeCell ref="A8:H8"/>
    <mergeCell ref="A9:H9"/>
    <mergeCell ref="A10:H10"/>
    <mergeCell ref="A11:H11"/>
    <mergeCell ref="A12:H12"/>
    <mergeCell ref="A6:H6"/>
    <mergeCell ref="J4:K4"/>
    <mergeCell ref="L4:M4"/>
    <mergeCell ref="A5:H5"/>
  </mergeCells>
  <dataValidations count="3">
    <dataValidation type="whole" operator="notEqual" allowBlank="1" showInputMessage="1" showErrorMessage="1" errorTitle="Pogrešan unos" error="Mogu se unijeti samo cjelobrojne vrijednosti." sqref="J58:J65 L56 J57:M57 L58:L65 J53:M54 J47:M47 J66:M67 J56 K58 M58 J70:M71">
      <formula1>999999999999</formula1>
    </dataValidation>
    <dataValidation type="whole" operator="notEqual" allowBlank="1" showInputMessage="1" showErrorMessage="1" errorTitle="Pogrešan unos" error="Mogu se unijeti samo cjelobrojne pozitivne ili negativne vrijednosti." sqref="J11:M11 K14 K31 M14 M28 M31">
      <formula1>999999999999</formula1>
    </dataValidation>
    <dataValidation type="whole" operator="greaterThanOrEqual" allowBlank="1" showInputMessage="1" showErrorMessage="1" errorTitle="Pogrešan unos" error="Mogu se unijeti samo cjelobrojne pozitivne vrijednosti." sqref="J48:M50 J7:M10 J42:M46 J36:J41 J34:K35 J12:J33 K32:K33 K12:K13 K15:K30 L12:L41 M12:M13 M15:M27 M29:M30 M32:M41">
      <formula1>0</formula1>
    </dataValidation>
  </dataValidations>
  <printOptions/>
  <pageMargins left="0.75" right="0.75" top="1" bottom="1" header="0.5" footer="0.5"/>
  <pageSetup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L56" sqref="L56"/>
    </sheetView>
  </sheetViews>
  <sheetFormatPr defaultColWidth="9.140625" defaultRowHeight="12.75"/>
  <cols>
    <col min="1" max="6" width="9.140625" style="50" customWidth="1"/>
    <col min="7" max="7" width="7.8515625" style="50" customWidth="1"/>
    <col min="8" max="8" width="3.7109375" style="50" customWidth="1"/>
    <col min="9" max="9" width="6.28125" style="50" customWidth="1"/>
    <col min="10" max="10" width="11.421875" style="50" customWidth="1"/>
    <col min="11" max="11" width="13.7109375" style="50" customWidth="1"/>
    <col min="12" max="12" width="11.140625" style="50" customWidth="1"/>
    <col min="13" max="16384" width="9.140625" style="50" customWidth="1"/>
  </cols>
  <sheetData>
    <row r="1" spans="1:11" ht="29.25" customHeight="1">
      <c r="A1" s="254" t="s">
        <v>162</v>
      </c>
      <c r="B1" s="254"/>
      <c r="C1" s="254"/>
      <c r="D1" s="254"/>
      <c r="E1" s="254"/>
      <c r="F1" s="254"/>
      <c r="G1" s="254"/>
      <c r="H1" s="254"/>
      <c r="I1" s="254"/>
      <c r="J1" s="254"/>
      <c r="K1" s="254"/>
    </row>
    <row r="2" spans="1:11" ht="18" customHeight="1">
      <c r="A2" s="255" t="s">
        <v>317</v>
      </c>
      <c r="B2" s="255"/>
      <c r="C2" s="255"/>
      <c r="D2" s="255"/>
      <c r="E2" s="255"/>
      <c r="F2" s="255"/>
      <c r="G2" s="255"/>
      <c r="H2" s="255"/>
      <c r="I2" s="255"/>
      <c r="J2" s="255"/>
      <c r="K2" s="255"/>
    </row>
    <row r="3" spans="1:11" ht="18" customHeight="1">
      <c r="A3" s="253" t="s">
        <v>308</v>
      </c>
      <c r="B3" s="253"/>
      <c r="C3" s="253"/>
      <c r="D3" s="253"/>
      <c r="E3" s="253"/>
      <c r="F3" s="253"/>
      <c r="G3" s="253"/>
      <c r="H3" s="253"/>
      <c r="I3" s="253"/>
      <c r="J3" s="253"/>
      <c r="K3" s="253"/>
    </row>
    <row r="4" spans="1:11" ht="21.75">
      <c r="A4" s="256" t="s">
        <v>39</v>
      </c>
      <c r="B4" s="256"/>
      <c r="C4" s="256"/>
      <c r="D4" s="256"/>
      <c r="E4" s="256"/>
      <c r="F4" s="256"/>
      <c r="G4" s="256"/>
      <c r="H4" s="256"/>
      <c r="I4" s="60" t="s">
        <v>244</v>
      </c>
      <c r="J4" s="61" t="s">
        <v>281</v>
      </c>
      <c r="K4" s="61" t="s">
        <v>282</v>
      </c>
    </row>
    <row r="5" spans="1:11" ht="12.75">
      <c r="A5" s="257">
        <v>1</v>
      </c>
      <c r="B5" s="257"/>
      <c r="C5" s="257"/>
      <c r="D5" s="257"/>
      <c r="E5" s="257"/>
      <c r="F5" s="257"/>
      <c r="G5" s="257"/>
      <c r="H5" s="257"/>
      <c r="I5" s="64">
        <v>2</v>
      </c>
      <c r="J5" s="65" t="s">
        <v>247</v>
      </c>
      <c r="K5" s="65" t="s">
        <v>248</v>
      </c>
    </row>
    <row r="6" spans="1:11" ht="12.75">
      <c r="A6" s="212" t="s">
        <v>130</v>
      </c>
      <c r="B6" s="228"/>
      <c r="C6" s="228"/>
      <c r="D6" s="228"/>
      <c r="E6" s="228"/>
      <c r="F6" s="228"/>
      <c r="G6" s="228"/>
      <c r="H6" s="228"/>
      <c r="I6" s="258"/>
      <c r="J6" s="258"/>
      <c r="K6" s="259"/>
    </row>
    <row r="7" spans="1:11" ht="12.75">
      <c r="A7" s="200" t="s">
        <v>164</v>
      </c>
      <c r="B7" s="201"/>
      <c r="C7" s="201"/>
      <c r="D7" s="201"/>
      <c r="E7" s="201"/>
      <c r="F7" s="201"/>
      <c r="G7" s="201"/>
      <c r="H7" s="201"/>
      <c r="I7" s="1">
        <v>1</v>
      </c>
      <c r="J7" s="7">
        <f>1291367126+6382576</f>
        <v>1297749702</v>
      </c>
      <c r="K7" s="7">
        <f>1082130531+2088592</f>
        <v>1084219123</v>
      </c>
    </row>
    <row r="8" spans="1:11" ht="12.75">
      <c r="A8" s="200" t="s">
        <v>93</v>
      </c>
      <c r="B8" s="201"/>
      <c r="C8" s="201"/>
      <c r="D8" s="201"/>
      <c r="E8" s="201"/>
      <c r="F8" s="201"/>
      <c r="G8" s="201"/>
      <c r="H8" s="201"/>
      <c r="I8" s="1">
        <v>2</v>
      </c>
      <c r="J8" s="7"/>
      <c r="K8" s="7"/>
    </row>
    <row r="9" spans="1:11" ht="12.75">
      <c r="A9" s="200" t="s">
        <v>94</v>
      </c>
      <c r="B9" s="201"/>
      <c r="C9" s="201"/>
      <c r="D9" s="201"/>
      <c r="E9" s="201"/>
      <c r="F9" s="201"/>
      <c r="G9" s="201"/>
      <c r="H9" s="201"/>
      <c r="I9" s="1">
        <v>3</v>
      </c>
      <c r="J9" s="7">
        <v>4887803</v>
      </c>
      <c r="K9" s="7">
        <v>2397414</v>
      </c>
    </row>
    <row r="10" spans="1:11" ht="12.75">
      <c r="A10" s="200" t="s">
        <v>95</v>
      </c>
      <c r="B10" s="201"/>
      <c r="C10" s="201"/>
      <c r="D10" s="201"/>
      <c r="E10" s="201"/>
      <c r="F10" s="201"/>
      <c r="G10" s="201"/>
      <c r="H10" s="201"/>
      <c r="I10" s="1">
        <v>4</v>
      </c>
      <c r="J10" s="7">
        <v>100113756</v>
      </c>
      <c r="K10" s="7">
        <v>162106768</v>
      </c>
    </row>
    <row r="11" spans="1:11" ht="12.75">
      <c r="A11" s="200" t="s">
        <v>96</v>
      </c>
      <c r="B11" s="201"/>
      <c r="C11" s="201"/>
      <c r="D11" s="201"/>
      <c r="E11" s="201"/>
      <c r="F11" s="201"/>
      <c r="G11" s="201"/>
      <c r="H11" s="201"/>
      <c r="I11" s="1">
        <v>5</v>
      </c>
      <c r="J11" s="7">
        <v>5885888</v>
      </c>
      <c r="K11" s="7">
        <v>2640209</v>
      </c>
    </row>
    <row r="12" spans="1:11" ht="12.75">
      <c r="A12" s="206" t="s">
        <v>163</v>
      </c>
      <c r="B12" s="207"/>
      <c r="C12" s="207"/>
      <c r="D12" s="207"/>
      <c r="E12" s="207"/>
      <c r="F12" s="207"/>
      <c r="G12" s="207"/>
      <c r="H12" s="207"/>
      <c r="I12" s="1">
        <v>6</v>
      </c>
      <c r="J12" s="117">
        <f>SUM(J7:J11)</f>
        <v>1408637149</v>
      </c>
      <c r="K12" s="117">
        <f>SUM(K7:K11)</f>
        <v>1251363514</v>
      </c>
    </row>
    <row r="13" spans="1:11" ht="12.75">
      <c r="A13" s="200" t="s">
        <v>97</v>
      </c>
      <c r="B13" s="201"/>
      <c r="C13" s="201"/>
      <c r="D13" s="201"/>
      <c r="E13" s="201"/>
      <c r="F13" s="201"/>
      <c r="G13" s="201"/>
      <c r="H13" s="201"/>
      <c r="I13" s="1">
        <v>7</v>
      </c>
      <c r="J13" s="7">
        <v>1509672179</v>
      </c>
      <c r="K13" s="7">
        <v>1446589161</v>
      </c>
    </row>
    <row r="14" spans="1:11" ht="12.75">
      <c r="A14" s="200" t="s">
        <v>98</v>
      </c>
      <c r="B14" s="201"/>
      <c r="C14" s="201"/>
      <c r="D14" s="201"/>
      <c r="E14" s="201"/>
      <c r="F14" s="201"/>
      <c r="G14" s="201"/>
      <c r="H14" s="201"/>
      <c r="I14" s="1">
        <v>8</v>
      </c>
      <c r="J14" s="7">
        <v>132204530</v>
      </c>
      <c r="K14" s="7">
        <v>125349755</v>
      </c>
    </row>
    <row r="15" spans="1:11" ht="12.75">
      <c r="A15" s="200" t="s">
        <v>99</v>
      </c>
      <c r="B15" s="201"/>
      <c r="C15" s="201"/>
      <c r="D15" s="201"/>
      <c r="E15" s="201"/>
      <c r="F15" s="201"/>
      <c r="G15" s="201"/>
      <c r="H15" s="201"/>
      <c r="I15" s="1">
        <v>9</v>
      </c>
      <c r="J15" s="7">
        <v>8158201</v>
      </c>
      <c r="K15" s="7">
        <v>6726260</v>
      </c>
    </row>
    <row r="16" spans="1:11" ht="12.75">
      <c r="A16" s="200" t="s">
        <v>100</v>
      </c>
      <c r="B16" s="201"/>
      <c r="C16" s="201"/>
      <c r="D16" s="201"/>
      <c r="E16" s="201"/>
      <c r="F16" s="201"/>
      <c r="G16" s="201"/>
      <c r="H16" s="201"/>
      <c r="I16" s="1">
        <v>10</v>
      </c>
      <c r="J16" s="7">
        <v>15656194</v>
      </c>
      <c r="K16" s="7">
        <v>18577889</v>
      </c>
    </row>
    <row r="17" spans="1:11" ht="12.75">
      <c r="A17" s="200" t="s">
        <v>101</v>
      </c>
      <c r="B17" s="201"/>
      <c r="C17" s="201"/>
      <c r="D17" s="201"/>
      <c r="E17" s="201"/>
      <c r="F17" s="201"/>
      <c r="G17" s="201"/>
      <c r="H17" s="201"/>
      <c r="I17" s="1">
        <v>11</v>
      </c>
      <c r="J17" s="7">
        <v>47955874</v>
      </c>
      <c r="K17" s="7">
        <v>73622488</v>
      </c>
    </row>
    <row r="18" spans="1:11" ht="12.75">
      <c r="A18" s="200" t="s">
        <v>102</v>
      </c>
      <c r="B18" s="201"/>
      <c r="C18" s="201"/>
      <c r="D18" s="201"/>
      <c r="E18" s="201"/>
      <c r="F18" s="201"/>
      <c r="G18" s="201"/>
      <c r="H18" s="201"/>
      <c r="I18" s="1">
        <v>12</v>
      </c>
      <c r="J18" s="7">
        <v>6096501</v>
      </c>
      <c r="K18" s="7">
        <v>7861482</v>
      </c>
    </row>
    <row r="19" spans="1:11" ht="12.75">
      <c r="A19" s="206" t="s">
        <v>32</v>
      </c>
      <c r="B19" s="207"/>
      <c r="C19" s="207"/>
      <c r="D19" s="207"/>
      <c r="E19" s="207"/>
      <c r="F19" s="207"/>
      <c r="G19" s="207"/>
      <c r="H19" s="207"/>
      <c r="I19" s="1">
        <v>13</v>
      </c>
      <c r="J19" s="117">
        <f>SUM(J13:J18)</f>
        <v>1719743479</v>
      </c>
      <c r="K19" s="117">
        <f>SUM(K13:K18)</f>
        <v>1678727035</v>
      </c>
    </row>
    <row r="20" spans="1:11" ht="24" customHeight="1">
      <c r="A20" s="206" t="s">
        <v>84</v>
      </c>
      <c r="B20" s="260"/>
      <c r="C20" s="260"/>
      <c r="D20" s="260"/>
      <c r="E20" s="260"/>
      <c r="F20" s="260"/>
      <c r="G20" s="260"/>
      <c r="H20" s="261"/>
      <c r="I20" s="1">
        <v>14</v>
      </c>
      <c r="J20" s="117">
        <f>IF(J12&gt;J19,J12-J19,0)</f>
        <v>0</v>
      </c>
      <c r="K20" s="117">
        <f>IF(K12&gt;K19,K12-K19,0)</f>
        <v>0</v>
      </c>
    </row>
    <row r="21" spans="1:11" ht="23.25" customHeight="1">
      <c r="A21" s="209" t="s">
        <v>85</v>
      </c>
      <c r="B21" s="262"/>
      <c r="C21" s="262"/>
      <c r="D21" s="262"/>
      <c r="E21" s="262"/>
      <c r="F21" s="262"/>
      <c r="G21" s="262"/>
      <c r="H21" s="263"/>
      <c r="I21" s="1">
        <v>15</v>
      </c>
      <c r="J21" s="117">
        <f>IF(J19&gt;J12,J19-J12,0)</f>
        <v>311106330</v>
      </c>
      <c r="K21" s="117">
        <f>IF(K19&gt;K12,K19-K12,0)</f>
        <v>427363521</v>
      </c>
    </row>
    <row r="22" spans="1:11" ht="12.75">
      <c r="A22" s="212" t="s">
        <v>131</v>
      </c>
      <c r="B22" s="228"/>
      <c r="C22" s="228"/>
      <c r="D22" s="228"/>
      <c r="E22" s="228"/>
      <c r="F22" s="228"/>
      <c r="G22" s="228"/>
      <c r="H22" s="228"/>
      <c r="I22" s="258"/>
      <c r="J22" s="258"/>
      <c r="K22" s="259"/>
    </row>
    <row r="23" spans="1:11" ht="12.75">
      <c r="A23" s="200" t="s">
        <v>136</v>
      </c>
      <c r="B23" s="201"/>
      <c r="C23" s="201"/>
      <c r="D23" s="201"/>
      <c r="E23" s="201"/>
      <c r="F23" s="201"/>
      <c r="G23" s="201"/>
      <c r="H23" s="201"/>
      <c r="I23" s="1">
        <v>16</v>
      </c>
      <c r="J23" s="5">
        <v>136165</v>
      </c>
      <c r="K23" s="7"/>
    </row>
    <row r="24" spans="1:11" ht="12.75">
      <c r="A24" s="200" t="s">
        <v>137</v>
      </c>
      <c r="B24" s="201"/>
      <c r="C24" s="201"/>
      <c r="D24" s="201"/>
      <c r="E24" s="201"/>
      <c r="F24" s="201"/>
      <c r="G24" s="201"/>
      <c r="H24" s="201"/>
      <c r="I24" s="1">
        <v>17</v>
      </c>
      <c r="J24" s="5"/>
      <c r="K24" s="7"/>
    </row>
    <row r="25" spans="1:11" ht="12.75">
      <c r="A25" s="200" t="s">
        <v>283</v>
      </c>
      <c r="B25" s="201"/>
      <c r="C25" s="201"/>
      <c r="D25" s="201"/>
      <c r="E25" s="201"/>
      <c r="F25" s="201"/>
      <c r="G25" s="201"/>
      <c r="H25" s="201"/>
      <c r="I25" s="1">
        <v>18</v>
      </c>
      <c r="J25" s="5"/>
      <c r="K25" s="7"/>
    </row>
    <row r="26" spans="1:11" ht="12.75">
      <c r="A26" s="200" t="s">
        <v>284</v>
      </c>
      <c r="B26" s="201"/>
      <c r="C26" s="201"/>
      <c r="D26" s="201"/>
      <c r="E26" s="201"/>
      <c r="F26" s="201"/>
      <c r="G26" s="201"/>
      <c r="H26" s="201"/>
      <c r="I26" s="1">
        <v>19</v>
      </c>
      <c r="J26" s="5">
        <v>677265</v>
      </c>
      <c r="K26" s="7">
        <v>1005704</v>
      </c>
    </row>
    <row r="27" spans="1:11" ht="12.75">
      <c r="A27" s="200" t="s">
        <v>138</v>
      </c>
      <c r="B27" s="201"/>
      <c r="C27" s="201"/>
      <c r="D27" s="201"/>
      <c r="E27" s="201"/>
      <c r="F27" s="201"/>
      <c r="G27" s="201"/>
      <c r="H27" s="201"/>
      <c r="I27" s="1">
        <v>20</v>
      </c>
      <c r="J27" s="5"/>
      <c r="K27" s="7"/>
    </row>
    <row r="28" spans="1:11" ht="12.75">
      <c r="A28" s="206" t="s">
        <v>90</v>
      </c>
      <c r="B28" s="207"/>
      <c r="C28" s="207"/>
      <c r="D28" s="207"/>
      <c r="E28" s="207"/>
      <c r="F28" s="207"/>
      <c r="G28" s="207"/>
      <c r="H28" s="207"/>
      <c r="I28" s="1">
        <v>21</v>
      </c>
      <c r="J28" s="122">
        <f>SUM(J23:J27)</f>
        <v>813430</v>
      </c>
      <c r="K28" s="117">
        <f>SUM(K23:K27)</f>
        <v>1005704</v>
      </c>
    </row>
    <row r="29" spans="1:11" ht="12.75">
      <c r="A29" s="200" t="s">
        <v>2</v>
      </c>
      <c r="B29" s="201"/>
      <c r="C29" s="201"/>
      <c r="D29" s="201"/>
      <c r="E29" s="201"/>
      <c r="F29" s="201"/>
      <c r="G29" s="201"/>
      <c r="H29" s="201"/>
      <c r="I29" s="1">
        <v>22</v>
      </c>
      <c r="J29" s="7">
        <v>26840726</v>
      </c>
      <c r="K29" s="7">
        <v>43515999</v>
      </c>
    </row>
    <row r="30" spans="1:11" ht="12.75">
      <c r="A30" s="200" t="s">
        <v>3</v>
      </c>
      <c r="B30" s="201"/>
      <c r="C30" s="201"/>
      <c r="D30" s="201"/>
      <c r="E30" s="201"/>
      <c r="F30" s="201"/>
      <c r="G30" s="201"/>
      <c r="H30" s="201"/>
      <c r="I30" s="1">
        <v>23</v>
      </c>
      <c r="J30" s="7">
        <v>24273071</v>
      </c>
      <c r="K30" s="7"/>
    </row>
    <row r="31" spans="1:11" ht="12.75">
      <c r="A31" s="200" t="s">
        <v>4</v>
      </c>
      <c r="B31" s="201"/>
      <c r="C31" s="201"/>
      <c r="D31" s="201"/>
      <c r="E31" s="201"/>
      <c r="F31" s="201"/>
      <c r="G31" s="201"/>
      <c r="H31" s="201"/>
      <c r="I31" s="1">
        <v>24</v>
      </c>
      <c r="J31" s="7"/>
      <c r="K31" s="7"/>
    </row>
    <row r="32" spans="1:11" ht="12.75">
      <c r="A32" s="206" t="s">
        <v>33</v>
      </c>
      <c r="B32" s="207"/>
      <c r="C32" s="207"/>
      <c r="D32" s="207"/>
      <c r="E32" s="207"/>
      <c r="F32" s="207"/>
      <c r="G32" s="207"/>
      <c r="H32" s="207"/>
      <c r="I32" s="1">
        <v>25</v>
      </c>
      <c r="J32" s="122">
        <f>SUM(J29:J31)</f>
        <v>51113797</v>
      </c>
      <c r="K32" s="117">
        <f>SUM(K29:K31)</f>
        <v>43515999</v>
      </c>
    </row>
    <row r="33" spans="1:11" ht="25.5" customHeight="1">
      <c r="A33" s="206" t="s">
        <v>86</v>
      </c>
      <c r="B33" s="207"/>
      <c r="C33" s="207"/>
      <c r="D33" s="207"/>
      <c r="E33" s="207"/>
      <c r="F33" s="207"/>
      <c r="G33" s="207"/>
      <c r="H33" s="207"/>
      <c r="I33" s="1">
        <v>26</v>
      </c>
      <c r="J33" s="122">
        <f>IF(J28&gt;J32,J28-J32,0)</f>
        <v>0</v>
      </c>
      <c r="K33" s="117">
        <f>IF(K28&gt;K32,K28-K32,0)</f>
        <v>0</v>
      </c>
    </row>
    <row r="34" spans="1:11" ht="22.5" customHeight="1">
      <c r="A34" s="206" t="s">
        <v>87</v>
      </c>
      <c r="B34" s="207"/>
      <c r="C34" s="207"/>
      <c r="D34" s="207"/>
      <c r="E34" s="207"/>
      <c r="F34" s="207"/>
      <c r="G34" s="207"/>
      <c r="H34" s="207"/>
      <c r="I34" s="1">
        <v>27</v>
      </c>
      <c r="J34" s="122">
        <f>IF(J32&gt;J28,J32-J28,0)</f>
        <v>50300367</v>
      </c>
      <c r="K34" s="117">
        <f>IF(K32&gt;K28,K32-K28,0)</f>
        <v>42510295</v>
      </c>
    </row>
    <row r="35" spans="1:11" ht="12.75">
      <c r="A35" s="212" t="s">
        <v>132</v>
      </c>
      <c r="B35" s="228"/>
      <c r="C35" s="228"/>
      <c r="D35" s="228"/>
      <c r="E35" s="228"/>
      <c r="F35" s="228"/>
      <c r="G35" s="228"/>
      <c r="H35" s="228"/>
      <c r="I35" s="258">
        <v>0</v>
      </c>
      <c r="J35" s="258"/>
      <c r="K35" s="259"/>
    </row>
    <row r="36" spans="1:11" ht="12.75">
      <c r="A36" s="200" t="s">
        <v>144</v>
      </c>
      <c r="B36" s="201"/>
      <c r="C36" s="201"/>
      <c r="D36" s="201"/>
      <c r="E36" s="201"/>
      <c r="F36" s="201"/>
      <c r="G36" s="201"/>
      <c r="H36" s="201"/>
      <c r="I36" s="1">
        <v>28</v>
      </c>
      <c r="J36" s="7"/>
      <c r="K36" s="7"/>
    </row>
    <row r="37" spans="1:11" ht="12.75">
      <c r="A37" s="200" t="s">
        <v>23</v>
      </c>
      <c r="B37" s="201"/>
      <c r="C37" s="201"/>
      <c r="D37" s="201"/>
      <c r="E37" s="201"/>
      <c r="F37" s="201"/>
      <c r="G37" s="201"/>
      <c r="H37" s="201"/>
      <c r="I37" s="1">
        <v>29</v>
      </c>
      <c r="J37" s="7">
        <v>957266500</v>
      </c>
      <c r="K37" s="7">
        <v>1034300000</v>
      </c>
    </row>
    <row r="38" spans="1:11" ht="12.75">
      <c r="A38" s="200" t="s">
        <v>24</v>
      </c>
      <c r="B38" s="201"/>
      <c r="C38" s="201"/>
      <c r="D38" s="201"/>
      <c r="E38" s="201"/>
      <c r="F38" s="201"/>
      <c r="G38" s="201"/>
      <c r="H38" s="201"/>
      <c r="I38" s="1">
        <v>30</v>
      </c>
      <c r="J38" s="7">
        <v>395905222</v>
      </c>
      <c r="K38" s="7">
        <v>485182669</v>
      </c>
    </row>
    <row r="39" spans="1:11" ht="12.75">
      <c r="A39" s="206" t="s">
        <v>34</v>
      </c>
      <c r="B39" s="207"/>
      <c r="C39" s="207"/>
      <c r="D39" s="207"/>
      <c r="E39" s="207"/>
      <c r="F39" s="207"/>
      <c r="G39" s="207"/>
      <c r="H39" s="207"/>
      <c r="I39" s="1">
        <v>31</v>
      </c>
      <c r="J39" s="117">
        <f>SUM(J36:J38)</f>
        <v>1353171722</v>
      </c>
      <c r="K39" s="117">
        <f>SUM(K36:K38)</f>
        <v>1519482669</v>
      </c>
    </row>
    <row r="40" spans="1:11" ht="12.75">
      <c r="A40" s="200" t="s">
        <v>25</v>
      </c>
      <c r="B40" s="201"/>
      <c r="C40" s="201"/>
      <c r="D40" s="201"/>
      <c r="E40" s="201"/>
      <c r="F40" s="201"/>
      <c r="G40" s="201"/>
      <c r="H40" s="201"/>
      <c r="I40" s="1">
        <v>32</v>
      </c>
      <c r="J40" s="7">
        <v>962933167</v>
      </c>
      <c r="K40" s="7">
        <v>969022222</v>
      </c>
    </row>
    <row r="41" spans="1:11" ht="12.75">
      <c r="A41" s="200" t="s">
        <v>26</v>
      </c>
      <c r="B41" s="201"/>
      <c r="C41" s="201"/>
      <c r="D41" s="201"/>
      <c r="E41" s="201"/>
      <c r="F41" s="201"/>
      <c r="G41" s="201"/>
      <c r="H41" s="201"/>
      <c r="I41" s="1">
        <v>33</v>
      </c>
      <c r="J41" s="7"/>
      <c r="K41" s="7"/>
    </row>
    <row r="42" spans="1:11" ht="12.75">
      <c r="A42" s="200" t="s">
        <v>27</v>
      </c>
      <c r="B42" s="201"/>
      <c r="C42" s="201"/>
      <c r="D42" s="201"/>
      <c r="E42" s="201"/>
      <c r="F42" s="201"/>
      <c r="G42" s="201"/>
      <c r="H42" s="201"/>
      <c r="I42" s="1">
        <v>34</v>
      </c>
      <c r="J42" s="7"/>
      <c r="K42" s="7"/>
    </row>
    <row r="43" spans="1:11" ht="12.75">
      <c r="A43" s="200" t="s">
        <v>28</v>
      </c>
      <c r="B43" s="201"/>
      <c r="C43" s="201"/>
      <c r="D43" s="201"/>
      <c r="E43" s="201"/>
      <c r="F43" s="201"/>
      <c r="G43" s="201"/>
      <c r="H43" s="201"/>
      <c r="I43" s="1">
        <v>35</v>
      </c>
      <c r="J43" s="7"/>
      <c r="K43" s="7"/>
    </row>
    <row r="44" spans="1:11" ht="12.75">
      <c r="A44" s="200" t="s">
        <v>29</v>
      </c>
      <c r="B44" s="201"/>
      <c r="C44" s="201"/>
      <c r="D44" s="201"/>
      <c r="E44" s="201"/>
      <c r="F44" s="201"/>
      <c r="G44" s="201"/>
      <c r="H44" s="201"/>
      <c r="I44" s="1">
        <v>36</v>
      </c>
      <c r="J44" s="7">
        <v>33979989</v>
      </c>
      <c r="K44" s="7">
        <v>109081401</v>
      </c>
    </row>
    <row r="45" spans="1:11" ht="12.75">
      <c r="A45" s="206" t="s">
        <v>122</v>
      </c>
      <c r="B45" s="207"/>
      <c r="C45" s="207"/>
      <c r="D45" s="207"/>
      <c r="E45" s="207"/>
      <c r="F45" s="207"/>
      <c r="G45" s="207"/>
      <c r="H45" s="207"/>
      <c r="I45" s="1">
        <v>37</v>
      </c>
      <c r="J45" s="117">
        <f>SUM(J40:J44)</f>
        <v>996913156</v>
      </c>
      <c r="K45" s="117">
        <f>SUM(K40:K44)</f>
        <v>1078103623</v>
      </c>
    </row>
    <row r="46" spans="1:11" ht="21" customHeight="1">
      <c r="A46" s="206" t="s">
        <v>134</v>
      </c>
      <c r="B46" s="207"/>
      <c r="C46" s="207"/>
      <c r="D46" s="207"/>
      <c r="E46" s="207"/>
      <c r="F46" s="207"/>
      <c r="G46" s="207"/>
      <c r="H46" s="207"/>
      <c r="I46" s="1">
        <v>38</v>
      </c>
      <c r="J46" s="117">
        <f>IF(J39&gt;J45,J39-J45,0)</f>
        <v>356258566</v>
      </c>
      <c r="K46" s="117">
        <f>IF(K39&gt;K45,K39-K45,0)</f>
        <v>441379046</v>
      </c>
    </row>
    <row r="47" spans="1:11" ht="21" customHeight="1">
      <c r="A47" s="206" t="s">
        <v>135</v>
      </c>
      <c r="B47" s="207"/>
      <c r="C47" s="207"/>
      <c r="D47" s="207"/>
      <c r="E47" s="207"/>
      <c r="F47" s="207"/>
      <c r="G47" s="207"/>
      <c r="H47" s="207"/>
      <c r="I47" s="1">
        <v>39</v>
      </c>
      <c r="J47" s="117">
        <f>IF(J45&gt;J39,J45-J39,0)</f>
        <v>0</v>
      </c>
      <c r="K47" s="117">
        <f>IF(K45&gt;K39,K45-K39,0)</f>
        <v>0</v>
      </c>
    </row>
    <row r="48" spans="1:11" ht="12.75">
      <c r="A48" s="206" t="s">
        <v>123</v>
      </c>
      <c r="B48" s="207"/>
      <c r="C48" s="207"/>
      <c r="D48" s="207"/>
      <c r="E48" s="207"/>
      <c r="F48" s="207"/>
      <c r="G48" s="207"/>
      <c r="H48" s="207"/>
      <c r="I48" s="1">
        <v>40</v>
      </c>
      <c r="J48" s="117">
        <f>IF(J20-J21+J33-J34+J46-J47&gt;0,J20-J21+J33-J34+J46-J47,0)</f>
        <v>0</v>
      </c>
      <c r="K48" s="117">
        <f>IF(K20-K21+K33-K34+K46-K47&gt;0,K20-K21+K33-K34+K46-K47,0)</f>
        <v>0</v>
      </c>
    </row>
    <row r="49" spans="1:11" ht="12.75">
      <c r="A49" s="206" t="s">
        <v>12</v>
      </c>
      <c r="B49" s="207"/>
      <c r="C49" s="207"/>
      <c r="D49" s="207"/>
      <c r="E49" s="207"/>
      <c r="F49" s="207"/>
      <c r="G49" s="207"/>
      <c r="H49" s="207"/>
      <c r="I49" s="1">
        <v>41</v>
      </c>
      <c r="J49" s="117">
        <f>IF(J21-J20+J34-J33+J47-J46&gt;0,J21-J20+J34-J33+J47-J46,0)</f>
        <v>5148131</v>
      </c>
      <c r="K49" s="117">
        <f>IF(K21-K20+K34-K33+K47-K46&gt;0,K21-K20+K34-K33+K47-K46,0)</f>
        <v>28494770</v>
      </c>
    </row>
    <row r="50" spans="1:11" ht="12.75">
      <c r="A50" s="206" t="s">
        <v>133</v>
      </c>
      <c r="B50" s="207"/>
      <c r="C50" s="207"/>
      <c r="D50" s="207"/>
      <c r="E50" s="207"/>
      <c r="F50" s="207"/>
      <c r="G50" s="207"/>
      <c r="H50" s="207"/>
      <c r="I50" s="1">
        <v>42</v>
      </c>
      <c r="J50" s="7">
        <v>27982304</v>
      </c>
      <c r="K50" s="7">
        <v>50659152</v>
      </c>
    </row>
    <row r="51" spans="1:11" ht="12.75">
      <c r="A51" s="206" t="s">
        <v>145</v>
      </c>
      <c r="B51" s="207"/>
      <c r="C51" s="207"/>
      <c r="D51" s="207"/>
      <c r="E51" s="207"/>
      <c r="F51" s="207"/>
      <c r="G51" s="207"/>
      <c r="H51" s="207"/>
      <c r="I51" s="1">
        <v>43</v>
      </c>
      <c r="J51" s="7"/>
      <c r="K51" s="7"/>
    </row>
    <row r="52" spans="1:11" ht="12.75">
      <c r="A52" s="206" t="s">
        <v>146</v>
      </c>
      <c r="B52" s="207"/>
      <c r="C52" s="207"/>
      <c r="D52" s="207"/>
      <c r="E52" s="207"/>
      <c r="F52" s="207"/>
      <c r="G52" s="207"/>
      <c r="H52" s="207"/>
      <c r="I52" s="1">
        <v>44</v>
      </c>
      <c r="J52" s="7">
        <v>5148131</v>
      </c>
      <c r="K52" s="7">
        <v>28494770</v>
      </c>
    </row>
    <row r="53" spans="1:11" ht="12.75">
      <c r="A53" s="209" t="s">
        <v>147</v>
      </c>
      <c r="B53" s="210"/>
      <c r="C53" s="210"/>
      <c r="D53" s="210"/>
      <c r="E53" s="210"/>
      <c r="F53" s="210"/>
      <c r="G53" s="210"/>
      <c r="H53" s="210"/>
      <c r="I53" s="4">
        <v>45</v>
      </c>
      <c r="J53" s="58">
        <f>J50+J51-J52</f>
        <v>22834173</v>
      </c>
      <c r="K53" s="58">
        <f>K50+K51-K52</f>
        <v>22164382</v>
      </c>
    </row>
    <row r="54" spans="1:11" ht="12.75">
      <c r="A54" s="62"/>
      <c r="B54" s="63"/>
      <c r="C54" s="63"/>
      <c r="D54" s="63"/>
      <c r="E54" s="63"/>
      <c r="F54" s="63"/>
      <c r="G54" s="63"/>
      <c r="H54" s="63"/>
      <c r="I54" s="63"/>
      <c r="J54" s="63"/>
      <c r="K54" s="63"/>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19:H19"/>
    <mergeCell ref="A20:H20"/>
    <mergeCell ref="A21:H21"/>
    <mergeCell ref="A22:K22"/>
    <mergeCell ref="A9:H9"/>
    <mergeCell ref="A10:H10"/>
    <mergeCell ref="A23:H23"/>
    <mergeCell ref="A24:H24"/>
    <mergeCell ref="A13:H13"/>
    <mergeCell ref="A14:H14"/>
    <mergeCell ref="A15:H15"/>
    <mergeCell ref="A16:H16"/>
    <mergeCell ref="A17:H17"/>
    <mergeCell ref="A18:H18"/>
    <mergeCell ref="A11:H11"/>
    <mergeCell ref="A12:H12"/>
    <mergeCell ref="A3:K3"/>
    <mergeCell ref="A1:K1"/>
    <mergeCell ref="A2:K2"/>
    <mergeCell ref="A4:H4"/>
    <mergeCell ref="A5:H5"/>
    <mergeCell ref="A6:K6"/>
    <mergeCell ref="A7:H7"/>
    <mergeCell ref="A8:H8"/>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7:K11 J29:K31 J13:K18 J23:K27 J50:K52 J36:K38 J40:K44">
      <formula1>9999999998</formula1>
    </dataValidation>
    <dataValidation type="whole" operator="greaterThanOrEqual" allowBlank="1" showInputMessage="1" showErrorMessage="1" errorTitle="Pogrešan unos" error="Mogu se unijeti samo cjelobrojne pozitivne vrijednosti." sqref="J32:K35 J19:K22 J28:K28 J12:K12 J45:K49 J39:K3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6"/>
  <sheetViews>
    <sheetView view="pageBreakPreview" zoomScaleSheetLayoutView="100" zoomScalePageLayoutView="0" workbookViewId="0" topLeftCell="A1">
      <selection activeCell="L56" sqref="L56"/>
    </sheetView>
  </sheetViews>
  <sheetFormatPr defaultColWidth="9.140625" defaultRowHeight="12.75"/>
  <cols>
    <col min="1" max="1" width="9.140625" style="67" customWidth="1"/>
    <col min="2" max="2" width="7.140625" style="67" customWidth="1"/>
    <col min="3" max="3" width="7.57421875" style="67" customWidth="1"/>
    <col min="4" max="4" width="6.57421875" style="67" customWidth="1"/>
    <col min="5" max="5" width="10.140625" style="67" bestFit="1" customWidth="1"/>
    <col min="6" max="6" width="6.8515625" style="67" customWidth="1"/>
    <col min="7" max="7" width="5.28125" style="67" customWidth="1"/>
    <col min="8" max="8" width="3.57421875" style="67" customWidth="1"/>
    <col min="9" max="9" width="7.28125" style="67" customWidth="1"/>
    <col min="10" max="10" width="11.421875" style="67" customWidth="1"/>
    <col min="11" max="11" width="10.28125" style="67" customWidth="1"/>
    <col min="12" max="12" width="11.140625" style="67" customWidth="1"/>
    <col min="13" max="16384" width="9.140625" style="67" customWidth="1"/>
  </cols>
  <sheetData>
    <row r="1" spans="1:12" ht="27" customHeight="1">
      <c r="A1" s="270" t="s">
        <v>246</v>
      </c>
      <c r="B1" s="271"/>
      <c r="C1" s="271"/>
      <c r="D1" s="271"/>
      <c r="E1" s="271"/>
      <c r="F1" s="271"/>
      <c r="G1" s="271"/>
      <c r="H1" s="271"/>
      <c r="I1" s="271"/>
      <c r="J1" s="271"/>
      <c r="K1" s="271"/>
      <c r="L1" s="66"/>
    </row>
    <row r="2" spans="1:12" ht="18" customHeight="1">
      <c r="A2" s="285" t="s">
        <v>318</v>
      </c>
      <c r="B2" s="285"/>
      <c r="C2" s="285"/>
      <c r="D2" s="285"/>
      <c r="E2" s="285"/>
      <c r="F2" s="285"/>
      <c r="G2" s="285"/>
      <c r="H2" s="285"/>
      <c r="I2" s="285"/>
      <c r="J2" s="285"/>
      <c r="K2" s="285"/>
      <c r="L2" s="68"/>
    </row>
    <row r="3" spans="1:12" ht="24" customHeight="1">
      <c r="A3" s="282" t="s">
        <v>308</v>
      </c>
      <c r="B3" s="283"/>
      <c r="C3" s="283"/>
      <c r="D3" s="283"/>
      <c r="E3" s="283"/>
      <c r="F3" s="283"/>
      <c r="G3" s="283"/>
      <c r="H3" s="283"/>
      <c r="I3" s="283"/>
      <c r="J3" s="283"/>
      <c r="K3" s="284"/>
      <c r="L3" s="68"/>
    </row>
    <row r="4" spans="1:11" ht="21.75">
      <c r="A4" s="280" t="s">
        <v>39</v>
      </c>
      <c r="B4" s="280"/>
      <c r="C4" s="280"/>
      <c r="D4" s="280"/>
      <c r="E4" s="280"/>
      <c r="F4" s="280"/>
      <c r="G4" s="280"/>
      <c r="H4" s="280"/>
      <c r="I4" s="70" t="s">
        <v>268</v>
      </c>
      <c r="J4" s="71" t="s">
        <v>124</v>
      </c>
      <c r="K4" s="71" t="s">
        <v>125</v>
      </c>
    </row>
    <row r="5" spans="1:11" ht="12.75">
      <c r="A5" s="281">
        <v>1</v>
      </c>
      <c r="B5" s="281"/>
      <c r="C5" s="281"/>
      <c r="D5" s="281"/>
      <c r="E5" s="281"/>
      <c r="F5" s="281"/>
      <c r="G5" s="281"/>
      <c r="H5" s="281"/>
      <c r="I5" s="73">
        <v>2</v>
      </c>
      <c r="J5" s="72" t="s">
        <v>247</v>
      </c>
      <c r="K5" s="72" t="s">
        <v>248</v>
      </c>
    </row>
    <row r="6" spans="1:11" ht="12.75">
      <c r="A6" s="272" t="s">
        <v>249</v>
      </c>
      <c r="B6" s="273"/>
      <c r="C6" s="273"/>
      <c r="D6" s="273"/>
      <c r="E6" s="273"/>
      <c r="F6" s="273"/>
      <c r="G6" s="273"/>
      <c r="H6" s="273"/>
      <c r="I6" s="42">
        <v>1</v>
      </c>
      <c r="J6" s="43">
        <v>902101590</v>
      </c>
      <c r="K6" s="43">
        <v>902101590</v>
      </c>
    </row>
    <row r="7" spans="1:11" ht="12.75">
      <c r="A7" s="272" t="s">
        <v>250</v>
      </c>
      <c r="B7" s="273"/>
      <c r="C7" s="273"/>
      <c r="D7" s="273"/>
      <c r="E7" s="273"/>
      <c r="F7" s="273"/>
      <c r="G7" s="273"/>
      <c r="H7" s="273"/>
      <c r="I7" s="42">
        <v>2</v>
      </c>
      <c r="J7" s="44"/>
      <c r="K7" s="44"/>
    </row>
    <row r="8" spans="1:11" ht="12.75">
      <c r="A8" s="272" t="s">
        <v>251</v>
      </c>
      <c r="B8" s="273"/>
      <c r="C8" s="273"/>
      <c r="D8" s="273"/>
      <c r="E8" s="273"/>
      <c r="F8" s="273"/>
      <c r="G8" s="273"/>
      <c r="H8" s="273"/>
      <c r="I8" s="42">
        <v>3</v>
      </c>
      <c r="J8" s="44"/>
      <c r="K8" s="44"/>
    </row>
    <row r="9" spans="1:11" ht="12.75">
      <c r="A9" s="272" t="s">
        <v>252</v>
      </c>
      <c r="B9" s="273"/>
      <c r="C9" s="273"/>
      <c r="D9" s="273"/>
      <c r="E9" s="273"/>
      <c r="F9" s="273"/>
      <c r="G9" s="273"/>
      <c r="H9" s="273"/>
      <c r="I9" s="42">
        <v>4</v>
      </c>
      <c r="J9" s="44">
        <v>-138286230</v>
      </c>
      <c r="K9" s="44">
        <v>-322390787</v>
      </c>
    </row>
    <row r="10" spans="1:11" ht="12.75">
      <c r="A10" s="272" t="s">
        <v>253</v>
      </c>
      <c r="B10" s="273"/>
      <c r="C10" s="273"/>
      <c r="D10" s="273"/>
      <c r="E10" s="273"/>
      <c r="F10" s="273"/>
      <c r="G10" s="273"/>
      <c r="H10" s="273"/>
      <c r="I10" s="42">
        <v>5</v>
      </c>
      <c r="J10" s="44">
        <v>-184491370</v>
      </c>
      <c r="K10" s="44">
        <v>-70754152</v>
      </c>
    </row>
    <row r="11" spans="1:11" ht="12.75">
      <c r="A11" s="272" t="s">
        <v>254</v>
      </c>
      <c r="B11" s="273"/>
      <c r="C11" s="273"/>
      <c r="D11" s="273"/>
      <c r="E11" s="273"/>
      <c r="F11" s="273"/>
      <c r="G11" s="273"/>
      <c r="H11" s="273"/>
      <c r="I11" s="42">
        <v>6</v>
      </c>
      <c r="J11" s="44"/>
      <c r="K11" s="44"/>
    </row>
    <row r="12" spans="1:11" ht="12.75">
      <c r="A12" s="272" t="s">
        <v>255</v>
      </c>
      <c r="B12" s="273"/>
      <c r="C12" s="273"/>
      <c r="D12" s="273"/>
      <c r="E12" s="273"/>
      <c r="F12" s="273"/>
      <c r="G12" s="273"/>
      <c r="H12" s="273"/>
      <c r="I12" s="42">
        <v>7</v>
      </c>
      <c r="J12" s="44"/>
      <c r="K12" s="44"/>
    </row>
    <row r="13" spans="1:11" ht="12.75">
      <c r="A13" s="272" t="s">
        <v>256</v>
      </c>
      <c r="B13" s="273"/>
      <c r="C13" s="273"/>
      <c r="D13" s="273"/>
      <c r="E13" s="273"/>
      <c r="F13" s="273"/>
      <c r="G13" s="273"/>
      <c r="H13" s="273"/>
      <c r="I13" s="42">
        <v>8</v>
      </c>
      <c r="J13" s="44"/>
      <c r="K13" s="44"/>
    </row>
    <row r="14" spans="1:11" ht="12.75">
      <c r="A14" s="272" t="s">
        <v>307</v>
      </c>
      <c r="B14" s="273"/>
      <c r="C14" s="273"/>
      <c r="D14" s="273"/>
      <c r="E14" s="273"/>
      <c r="F14" s="273"/>
      <c r="G14" s="273"/>
      <c r="H14" s="273"/>
      <c r="I14" s="42">
        <v>9</v>
      </c>
      <c r="J14" s="44">
        <v>4975338</v>
      </c>
      <c r="K14" s="44">
        <v>4833772</v>
      </c>
    </row>
    <row r="15" spans="1:11" ht="12.75">
      <c r="A15" s="274" t="s">
        <v>257</v>
      </c>
      <c r="B15" s="275"/>
      <c r="C15" s="275"/>
      <c r="D15" s="275"/>
      <c r="E15" s="275"/>
      <c r="F15" s="275"/>
      <c r="G15" s="275"/>
      <c r="H15" s="275"/>
      <c r="I15" s="42">
        <v>10</v>
      </c>
      <c r="J15" s="117">
        <f>SUM(J6:J14)</f>
        <v>584299328</v>
      </c>
      <c r="K15" s="117">
        <f>SUM(K6:K14)</f>
        <v>513790423</v>
      </c>
    </row>
    <row r="16" spans="1:11" ht="12.75">
      <c r="A16" s="272" t="s">
        <v>258</v>
      </c>
      <c r="B16" s="273"/>
      <c r="C16" s="273"/>
      <c r="D16" s="273"/>
      <c r="E16" s="273"/>
      <c r="F16" s="273"/>
      <c r="G16" s="273"/>
      <c r="H16" s="273"/>
      <c r="I16" s="42">
        <v>11</v>
      </c>
      <c r="J16" s="44"/>
      <c r="K16" s="44"/>
    </row>
    <row r="17" spans="1:11" ht="12.75">
      <c r="A17" s="272" t="s">
        <v>259</v>
      </c>
      <c r="B17" s="273"/>
      <c r="C17" s="273"/>
      <c r="D17" s="273"/>
      <c r="E17" s="273"/>
      <c r="F17" s="273"/>
      <c r="G17" s="273"/>
      <c r="H17" s="273"/>
      <c r="I17" s="42">
        <v>12</v>
      </c>
      <c r="J17" s="44"/>
      <c r="K17" s="44"/>
    </row>
    <row r="18" spans="1:11" ht="12.75">
      <c r="A18" s="272" t="s">
        <v>260</v>
      </c>
      <c r="B18" s="273"/>
      <c r="C18" s="273"/>
      <c r="D18" s="273"/>
      <c r="E18" s="273"/>
      <c r="F18" s="273"/>
      <c r="G18" s="273"/>
      <c r="H18" s="273"/>
      <c r="I18" s="42">
        <v>13</v>
      </c>
      <c r="J18" s="44"/>
      <c r="K18" s="44"/>
    </row>
    <row r="19" spans="1:11" ht="12.75">
      <c r="A19" s="272" t="s">
        <v>261</v>
      </c>
      <c r="B19" s="273"/>
      <c r="C19" s="273"/>
      <c r="D19" s="273"/>
      <c r="E19" s="273"/>
      <c r="F19" s="273"/>
      <c r="G19" s="273"/>
      <c r="H19" s="273"/>
      <c r="I19" s="42">
        <v>14</v>
      </c>
      <c r="J19" s="44"/>
      <c r="K19" s="44"/>
    </row>
    <row r="20" spans="1:11" ht="12.75">
      <c r="A20" s="272" t="s">
        <v>262</v>
      </c>
      <c r="B20" s="273"/>
      <c r="C20" s="273"/>
      <c r="D20" s="273"/>
      <c r="E20" s="273"/>
      <c r="F20" s="273"/>
      <c r="G20" s="273"/>
      <c r="H20" s="273"/>
      <c r="I20" s="42">
        <v>15</v>
      </c>
      <c r="J20" s="44"/>
      <c r="K20" s="44"/>
    </row>
    <row r="21" spans="1:11" ht="12.75">
      <c r="A21" s="272" t="s">
        <v>263</v>
      </c>
      <c r="B21" s="273"/>
      <c r="C21" s="273"/>
      <c r="D21" s="273"/>
      <c r="E21" s="273"/>
      <c r="F21" s="273"/>
      <c r="G21" s="273"/>
      <c r="H21" s="273"/>
      <c r="I21" s="42">
        <v>16</v>
      </c>
      <c r="J21" s="44"/>
      <c r="K21" s="44"/>
    </row>
    <row r="22" spans="1:11" ht="12.75">
      <c r="A22" s="274" t="s">
        <v>264</v>
      </c>
      <c r="B22" s="275"/>
      <c r="C22" s="275"/>
      <c r="D22" s="275"/>
      <c r="E22" s="275"/>
      <c r="F22" s="275"/>
      <c r="G22" s="275"/>
      <c r="H22" s="275"/>
      <c r="I22" s="42">
        <v>17</v>
      </c>
      <c r="J22" s="121">
        <f>SUM(J16:J21)</f>
        <v>0</v>
      </c>
      <c r="K22" s="121">
        <f>SUM(K16:K21)</f>
        <v>0</v>
      </c>
    </row>
    <row r="23" spans="1:11" ht="12.75">
      <c r="A23" s="276"/>
      <c r="B23" s="277"/>
      <c r="C23" s="277"/>
      <c r="D23" s="277"/>
      <c r="E23" s="277"/>
      <c r="F23" s="277"/>
      <c r="G23" s="277"/>
      <c r="H23" s="277"/>
      <c r="I23" s="278"/>
      <c r="J23" s="278"/>
      <c r="K23" s="279"/>
    </row>
    <row r="24" spans="1:11" ht="12.75">
      <c r="A24" s="264" t="s">
        <v>265</v>
      </c>
      <c r="B24" s="265"/>
      <c r="C24" s="265"/>
      <c r="D24" s="265"/>
      <c r="E24" s="265"/>
      <c r="F24" s="265"/>
      <c r="G24" s="265"/>
      <c r="H24" s="265"/>
      <c r="I24" s="45">
        <v>18</v>
      </c>
      <c r="J24" s="43">
        <f>J15-J25</f>
        <v>579323990</v>
      </c>
      <c r="K24" s="43">
        <f>K15-K25</f>
        <v>508956651</v>
      </c>
    </row>
    <row r="25" spans="1:11" ht="17.25" customHeight="1">
      <c r="A25" s="266" t="s">
        <v>266</v>
      </c>
      <c r="B25" s="267"/>
      <c r="C25" s="267"/>
      <c r="D25" s="267"/>
      <c r="E25" s="267"/>
      <c r="F25" s="267"/>
      <c r="G25" s="267"/>
      <c r="H25" s="267"/>
      <c r="I25" s="46">
        <v>19</v>
      </c>
      <c r="J25" s="69">
        <f>J14</f>
        <v>4975338</v>
      </c>
      <c r="K25" s="69">
        <f>K14</f>
        <v>4833772</v>
      </c>
    </row>
    <row r="26" spans="1:11" ht="30" customHeight="1">
      <c r="A26" s="268" t="s">
        <v>267</v>
      </c>
      <c r="B26" s="269"/>
      <c r="C26" s="269"/>
      <c r="D26" s="269"/>
      <c r="E26" s="269"/>
      <c r="F26" s="269"/>
      <c r="G26" s="269"/>
      <c r="H26" s="269"/>
      <c r="I26" s="269"/>
      <c r="J26" s="269"/>
      <c r="K26" s="269"/>
    </row>
  </sheetData>
  <sheetProtection/>
  <protectedRanges>
    <protectedRange sqref="E2:E3" name="Range1_1"/>
    <protectedRange sqref="G2:H3" name="Range1"/>
  </protectedRanges>
  <mergeCells count="26">
    <mergeCell ref="A3:K3"/>
    <mergeCell ref="A2:K2"/>
    <mergeCell ref="A6:H6"/>
    <mergeCell ref="A7:H7"/>
    <mergeCell ref="A8:H8"/>
    <mergeCell ref="A9:H9"/>
    <mergeCell ref="A4:H4"/>
    <mergeCell ref="A5:H5"/>
    <mergeCell ref="A10:H10"/>
    <mergeCell ref="A11:H11"/>
    <mergeCell ref="A18:H18"/>
    <mergeCell ref="A19:H19"/>
    <mergeCell ref="A12:H12"/>
    <mergeCell ref="A13:H13"/>
    <mergeCell ref="A14:H14"/>
    <mergeCell ref="A15:H15"/>
    <mergeCell ref="A24:H24"/>
    <mergeCell ref="A25:H25"/>
    <mergeCell ref="A26:K26"/>
    <mergeCell ref="A1:K1"/>
    <mergeCell ref="A20:H20"/>
    <mergeCell ref="A21:H21"/>
    <mergeCell ref="A22:H22"/>
    <mergeCell ref="A23:K23"/>
    <mergeCell ref="A16:H16"/>
    <mergeCell ref="A17:H17"/>
  </mergeCells>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6:K14 J16:K21">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N97" sqref="N97"/>
    </sheetView>
  </sheetViews>
  <sheetFormatPr defaultColWidth="9.140625" defaultRowHeight="12.75"/>
  <sheetData>
    <row r="1" spans="1:10" ht="12.75">
      <c r="A1" s="39"/>
      <c r="B1" s="39"/>
      <c r="C1" s="39"/>
      <c r="D1" s="39"/>
      <c r="E1" s="39"/>
      <c r="F1" s="39"/>
      <c r="G1" s="39"/>
      <c r="H1" s="39"/>
      <c r="I1" s="39"/>
      <c r="J1" s="39"/>
    </row>
    <row r="2" spans="1:10" ht="15">
      <c r="A2" s="286" t="s">
        <v>245</v>
      </c>
      <c r="B2" s="286"/>
      <c r="C2" s="286"/>
      <c r="D2" s="286"/>
      <c r="E2" s="286"/>
      <c r="F2" s="286"/>
      <c r="G2" s="286"/>
      <c r="H2" s="286"/>
      <c r="I2" s="286"/>
      <c r="J2" s="286"/>
    </row>
    <row r="3" spans="1:10" ht="12.75">
      <c r="A3" s="39"/>
      <c r="B3" s="39"/>
      <c r="C3" s="39"/>
      <c r="D3" s="39"/>
      <c r="E3" s="39"/>
      <c r="F3" s="39"/>
      <c r="G3" s="39"/>
      <c r="H3" s="39"/>
      <c r="I3" s="39"/>
      <c r="J3" s="39"/>
    </row>
    <row r="4" spans="1:10" ht="12.75" customHeight="1">
      <c r="A4" s="287"/>
      <c r="B4" s="287"/>
      <c r="C4" s="287"/>
      <c r="D4" s="287"/>
      <c r="E4" s="287"/>
      <c r="F4" s="287"/>
      <c r="G4" s="287"/>
      <c r="H4" s="287"/>
      <c r="I4" s="287"/>
      <c r="J4" s="287"/>
    </row>
    <row r="5" spans="1:10" ht="12.75" customHeight="1">
      <c r="A5" s="287"/>
      <c r="B5" s="287"/>
      <c r="C5" s="287"/>
      <c r="D5" s="287"/>
      <c r="E5" s="287"/>
      <c r="F5" s="287"/>
      <c r="G5" s="287"/>
      <c r="H5" s="287"/>
      <c r="I5" s="287"/>
      <c r="J5" s="287"/>
    </row>
    <row r="6" spans="1:10" ht="12.75" customHeight="1">
      <c r="A6" s="287"/>
      <c r="B6" s="287"/>
      <c r="C6" s="287"/>
      <c r="D6" s="287"/>
      <c r="E6" s="287"/>
      <c r="F6" s="287"/>
      <c r="G6" s="287"/>
      <c r="H6" s="287"/>
      <c r="I6" s="287"/>
      <c r="J6" s="287"/>
    </row>
    <row r="7" spans="1:10" ht="12.75" customHeight="1">
      <c r="A7" s="287"/>
      <c r="B7" s="287"/>
      <c r="C7" s="287"/>
      <c r="D7" s="287"/>
      <c r="E7" s="287"/>
      <c r="F7" s="287"/>
      <c r="G7" s="287"/>
      <c r="H7" s="287"/>
      <c r="I7" s="287"/>
      <c r="J7" s="287"/>
    </row>
    <row r="8" spans="1:10" ht="12.75" customHeight="1">
      <c r="A8" s="287"/>
      <c r="B8" s="287"/>
      <c r="C8" s="287"/>
      <c r="D8" s="287"/>
      <c r="E8" s="287"/>
      <c r="F8" s="287"/>
      <c r="G8" s="287"/>
      <c r="H8" s="287"/>
      <c r="I8" s="287"/>
      <c r="J8" s="287"/>
    </row>
    <row r="9" spans="1:10" ht="12.75" customHeight="1">
      <c r="A9" s="287"/>
      <c r="B9" s="287"/>
      <c r="C9" s="287"/>
      <c r="D9" s="287"/>
      <c r="E9" s="287"/>
      <c r="F9" s="287"/>
      <c r="G9" s="287"/>
      <c r="H9" s="287"/>
      <c r="I9" s="287"/>
      <c r="J9" s="287"/>
    </row>
    <row r="10" spans="1:10" ht="12.75" customHeight="1">
      <c r="A10" s="287"/>
      <c r="B10" s="287"/>
      <c r="C10" s="287"/>
      <c r="D10" s="287"/>
      <c r="E10" s="287"/>
      <c r="F10" s="287"/>
      <c r="G10" s="287"/>
      <c r="H10" s="287"/>
      <c r="I10" s="287"/>
      <c r="J10" s="287"/>
    </row>
    <row r="11" spans="1:10" ht="12.75">
      <c r="A11" s="288"/>
      <c r="B11" s="288"/>
      <c r="C11" s="288"/>
      <c r="D11" s="288"/>
      <c r="E11" s="288"/>
      <c r="F11" s="288"/>
      <c r="G11" s="288"/>
      <c r="H11" s="288"/>
      <c r="I11" s="288"/>
      <c r="J11" s="288"/>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Marić Marina</cp:lastModifiedBy>
  <cp:lastPrinted>2013-07-28T15:18:43Z</cp:lastPrinted>
  <dcterms:created xsi:type="dcterms:W3CDTF">2008-10-17T11:51:54Z</dcterms:created>
  <dcterms:modified xsi:type="dcterms:W3CDTF">2013-07-29T06:02:43Z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