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<sst xmlns="http://schemas.openxmlformats.org/spreadsheetml/2006/main" count="341" uniqueCount="310">
  <si>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</si>
  <si>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</si>
  <si>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</si>
  <si>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</si>
  <si>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</si>
  <si>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</si>
  <si>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</si>
  <si>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</si>
  <si>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</si>
  <si>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</si>
  <si>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</si>
  <si>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</si>
  <si>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</si>
  <si>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</si>
  <si>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</si>
  <si>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</si>
  <si>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</si>
  <si>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</si>
  <si>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</si>
  <si>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</si>
  <si>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</si>
  <si>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</si>
  <si>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</si>
  <si>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</si>
  <si>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</si>
  <si>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</si>
  <si>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</si>
  <si>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</si>
  <si>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</si>
  <si>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</si>
  <si>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</si>
  <si>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</si>
  <si>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</si>
  <si>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</si>
  <si>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</si>
  <si>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</si>
  <si>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</si>
  <si>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</si>
  <si>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</si>
  <si>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</si>
  <si>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</si>
  <si>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</si>
  <si>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</si>
  <si>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</si>
  <si>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</si>
  <si>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</si>
  <si>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</si>
  <si>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</si>
  <si>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</si>
  <si>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</si>
  <si>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</si>
  <si>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</si>
  <si>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</si>
  <si>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</si>
  <si>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</si>
  <si>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</si>
  <si>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</si>
  <si>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</si>
  <si>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</si>
  <si>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</si>
  <si>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</si>
  <si>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</si>
  <si>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</si>
  <si>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</si>
  <si>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</si>
  <si>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</si>
  <si>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</si>
  <si>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</si>
  <si>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</si>
  <si>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</si>
  <si>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</si>
  <si>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</si>
  <si>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</si>
  <si>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</si>
  <si>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</si>
  <si>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</si>
  <si>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</si>
  <si>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</si>
  <si>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</si>
  <si>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</si>
  <si>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</si>
  <si>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</si>
  <si>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</si>
  <si>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</si>
  <si>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</si>
  <si>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</si>
  <si>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</si>
  <si>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</si>
  <si>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</si>
  <si>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</si>
  <si>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</si>
  <si>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</si>
  <si>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</si>
  <si>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</si>
  <si>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</si>
  <si>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</si>
  <si>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</si>
  <si>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</si>
  <si>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</si>
  <si>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</si>
  <si>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</si>
  <si>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</si>
  <si>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</si>
  <si>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</si>
  <si>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</si>
  <si>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</si>
  <si>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</si>
  <si>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</si>
  <si>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</si>
  <si>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</si>
  <si>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</si>
  <si>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</si>
  <si>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</si>
  <si>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</si>
  <si>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</si>
  <si>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</si>
  <si>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</si>
  <si>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</si>
  <si>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</si>
  <si>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</si>
  <si>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</si>
  <si>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</si>
  <si>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</si>
  <si>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</si>
  <si>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</si>
  <si>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</si>
  <si>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</si>
  <si>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</si>
  <si>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</si>
  <si>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</si>
  <si>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</si>
  <si>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</si>
  <si>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</si>
  <si>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</si>
  <si>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</si>
  <si>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</si>
  <si>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</si>
  <si>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</si>
  <si>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</si>
  <si>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</si>
  <si>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</si>
  <si>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</si>
  <si>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</si>
  <si>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</si>
  <si>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</si>
  <si>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</si>
  <si>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</si>
  <si>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</si>
  <si>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</si>
  <si>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</si>
  <si>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</si>
  <si>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</si>
  <si>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</si>
  <si>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</si>
  <si>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</si>
  <si>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</si>
  <si>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</si>
  <si>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</si>
  <si>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</si>
  <si>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</si>
  <si>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</si>
  <si>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</si>
  <si>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</si>
  <si>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</si>
  <si>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</si>
  <si>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</si>
  <si>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</si>
  <si>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</si>
  <si>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</si>
  <si>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</si>
  <si>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</si>
  <si>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</si>
  <si>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</si>
  <si>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</si>
  <si>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</si>
  <si>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</si>
  <si>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</si>
  <si>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</si>
  <si>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</si>
  <si>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</si>
  <si>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</si>
  <si>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</si>
  <si>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</si>
  <si>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</si>
  <si>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</si>
  <si>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</si>
  <si>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</si>
  <si>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</si>
  <si>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</si>
  <si>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</si>
  <si>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</si>
  <si>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</si>
  <si>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</si>
  <si>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</si>
  <si>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</si>
  <si>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</si>
  <si>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</si>
  <si>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</si>
  <si>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</si>
  <si>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</si>
  <si>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</si>
  <si>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</si>
  <si>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</si>
  <si>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</si>
  <si>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</si>
  <si>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</si>
  <si>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</si>
  <si>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</si>
  <si>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</si>
  <si>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</si>
  <si>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</si>
  <si>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</si>
  <si>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</si>
  <si>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</si>
  <si>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</si>
  <si>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</si>
  <si>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</si>
  <si>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</si>
  <si>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</si>
  <si>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</si>
  <si>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</si>
  <si>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</si>
  <si>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</si>
  <si>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</si>
  <si>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</si>
  <si>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</si>
  <si>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</si>
  <si>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</si>
  <si>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</si>
  <si>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</si>
  <si>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</si>
  <si>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</si>
  <si>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</si>
  <si>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</si>
  <si>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</si>
  <si>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</si>
  <si>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</si>
  <si>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</si>
  <si>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</si>
  <si>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</si>
  <si>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</si>
  <si>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</si>
  <si>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</si>
  <si>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</si>
  <si>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</si>
  <si>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</si>
  <si>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</si>
  <si>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</si>
  <si>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</si>
  <si>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</si>
  <si>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</si>
  <si>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</si>
  <si>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</si>
  <si>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</si>
  <si>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</si>
  <si>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</si>
  <si>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</si>
  <si>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</si>
  <si>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</si>
  <si>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</si>
  <si>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</si>
  <si>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</si>
  <si>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</si>
  <si>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</si>
  <si>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</si>
  <si>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</si>
  <si>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</si>
  <si>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</si>
  <si>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</si>
  <si>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</si>
  <si>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</si>
  <si>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</si>
  <si>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</si>
  <si>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</si>
  <si>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</si>
  <si>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</si>
  <si>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</si>
  <si>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</si>
  <si>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</si>
  <si>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</si>
  <si>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</si>
  <si>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</si>
  <si>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</si>
  <si>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</si>
  <si>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</si>
  <si>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</si>
  <si>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</si>
  <si>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</si>
  <si>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</si>
  <si>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</si>
  <si>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</si>
  <si>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</si>
  <si>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</si>
  <si>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</si>
  <si>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</si>
  <si>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</si>
  <si>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</si>
  <si>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</si>
  <si>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2015</t>
  </si>
  <si>
    <t>NE</t>
  </si>
  <si>
    <t>MARIĆ MARINA</t>
  </si>
  <si>
    <t>044-647-829</t>
  </si>
  <si>
    <t>044-682-819</t>
  </si>
  <si>
    <t>marina.maric@petrokemija.hr</t>
  </si>
  <si>
    <t>Obveznik: PETROKEMIJA DD</t>
  </si>
  <si>
    <t>JAGUŠT JOSIP,   PEROŠEVIĆ-GALOVIĆ ANTONIJA</t>
  </si>
  <si>
    <t>30.9.2011.</t>
  </si>
  <si>
    <t>u razdoblju 01.01.2011. do 30.09.2011.</t>
  </si>
  <si>
    <t>Obveznik: PETROKEMIJA, d.d.</t>
  </si>
  <si>
    <t>stanje na dan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</si>
</sst>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SheetLayoutView="10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213</v>
      </c>
      <c r="B1" s="158"/>
      <c r="C1" s="158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86" t="s">
        <v>214</v>
      </c>
      <c r="B2" s="187"/>
      <c r="C2" s="187"/>
      <c r="D2" s="188"/>
      <c r="E2" s="117" t="s">
        <v>288</v>
      </c>
      <c r="F2" s="12"/>
      <c r="G2" s="13" t="s">
        <v>215</v>
      </c>
      <c r="H2" s="117" t="s">
        <v>306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9" t="s">
        <v>282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5"/>
      <c r="B5" s="17"/>
      <c r="C5" s="17"/>
      <c r="D5" s="17"/>
      <c r="E5" s="18"/>
      <c r="F5" s="86"/>
      <c r="G5" s="19"/>
      <c r="H5" s="20"/>
      <c r="I5" s="87"/>
      <c r="J5" s="10"/>
      <c r="K5" s="10"/>
      <c r="L5" s="10"/>
    </row>
    <row r="6" spans="1:12" ht="12.75">
      <c r="A6" s="170" t="s">
        <v>216</v>
      </c>
      <c r="B6" s="171"/>
      <c r="C6" s="179" t="s">
        <v>289</v>
      </c>
      <c r="D6" s="180"/>
      <c r="E6" s="30"/>
      <c r="F6" s="30"/>
      <c r="G6" s="30"/>
      <c r="H6" s="30"/>
      <c r="I6" s="88"/>
      <c r="J6" s="10"/>
      <c r="K6" s="10"/>
      <c r="L6" s="10"/>
    </row>
    <row r="7" spans="1:12" ht="12.75">
      <c r="A7" s="89"/>
      <c r="B7" s="23"/>
      <c r="C7" s="16"/>
      <c r="D7" s="16"/>
      <c r="E7" s="30"/>
      <c r="F7" s="30"/>
      <c r="G7" s="30"/>
      <c r="H7" s="30"/>
      <c r="I7" s="88"/>
      <c r="J7" s="10"/>
      <c r="K7" s="10"/>
      <c r="L7" s="10"/>
    </row>
    <row r="8" spans="1:12" ht="12.75">
      <c r="A8" s="192" t="s">
        <v>217</v>
      </c>
      <c r="B8" s="193"/>
      <c r="C8" s="179" t="s">
        <v>290</v>
      </c>
      <c r="D8" s="180"/>
      <c r="E8" s="30"/>
      <c r="F8" s="30"/>
      <c r="G8" s="30"/>
      <c r="H8" s="30"/>
      <c r="I8" s="90"/>
      <c r="J8" s="10"/>
      <c r="K8" s="10"/>
      <c r="L8" s="10"/>
    </row>
    <row r="9" spans="1:12" ht="12.75">
      <c r="A9" s="91"/>
      <c r="B9" s="51"/>
      <c r="C9" s="21"/>
      <c r="D9" s="27"/>
      <c r="E9" s="16"/>
      <c r="F9" s="16"/>
      <c r="G9" s="16"/>
      <c r="H9" s="16"/>
      <c r="I9" s="90"/>
      <c r="J9" s="10"/>
      <c r="K9" s="10"/>
      <c r="L9" s="10"/>
    </row>
    <row r="10" spans="1:12" ht="12.75">
      <c r="A10" s="165" t="s">
        <v>218</v>
      </c>
      <c r="B10" s="184"/>
      <c r="C10" s="179" t="s">
        <v>291</v>
      </c>
      <c r="D10" s="180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70" t="s">
        <v>219</v>
      </c>
      <c r="B12" s="171"/>
      <c r="C12" s="176" t="s">
        <v>292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89"/>
      <c r="B13" s="23"/>
      <c r="C13" s="22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70" t="s">
        <v>220</v>
      </c>
      <c r="B14" s="171"/>
      <c r="C14" s="136">
        <v>44320</v>
      </c>
      <c r="D14" s="137"/>
      <c r="E14" s="16"/>
      <c r="F14" s="176" t="s">
        <v>293</v>
      </c>
      <c r="G14" s="135"/>
      <c r="H14" s="135"/>
      <c r="I14" s="173"/>
      <c r="J14" s="10"/>
      <c r="K14" s="10"/>
      <c r="L14" s="10"/>
    </row>
    <row r="15" spans="1:12" ht="12.75">
      <c r="A15" s="89"/>
      <c r="B15" s="23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70" t="s">
        <v>221</v>
      </c>
      <c r="B16" s="171"/>
      <c r="C16" s="176" t="s">
        <v>294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89"/>
      <c r="B17" s="23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70" t="s">
        <v>222</v>
      </c>
      <c r="B18" s="171"/>
      <c r="C18" s="142" t="s">
        <v>295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89"/>
      <c r="B19" s="23"/>
      <c r="C19" s="22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70" t="s">
        <v>223</v>
      </c>
      <c r="B20" s="171"/>
      <c r="C20" s="142" t="s">
        <v>296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89"/>
      <c r="B21" s="23"/>
      <c r="C21" s="22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70" t="s">
        <v>224</v>
      </c>
      <c r="B22" s="171"/>
      <c r="C22" s="118">
        <v>220</v>
      </c>
      <c r="D22" s="176" t="s">
        <v>293</v>
      </c>
      <c r="E22" s="139"/>
      <c r="F22" s="140"/>
      <c r="G22" s="170"/>
      <c r="H22" s="134"/>
      <c r="I22" s="92"/>
      <c r="J22" s="10"/>
      <c r="K22" s="10"/>
      <c r="L22" s="10"/>
    </row>
    <row r="23" spans="1:12" ht="12.75">
      <c r="A23" s="89"/>
      <c r="B23" s="23"/>
      <c r="C23" s="16"/>
      <c r="D23" s="25"/>
      <c r="E23" s="25"/>
      <c r="F23" s="25"/>
      <c r="G23" s="25"/>
      <c r="H23" s="16"/>
      <c r="I23" s="90"/>
      <c r="J23" s="10"/>
      <c r="K23" s="10"/>
      <c r="L23" s="10"/>
    </row>
    <row r="24" spans="1:12" ht="12.75">
      <c r="A24" s="170" t="s">
        <v>225</v>
      </c>
      <c r="B24" s="171"/>
      <c r="C24" s="118">
        <v>3</v>
      </c>
      <c r="D24" s="176" t="s">
        <v>297</v>
      </c>
      <c r="E24" s="139"/>
      <c r="F24" s="139"/>
      <c r="G24" s="140"/>
      <c r="H24" s="52" t="s">
        <v>226</v>
      </c>
      <c r="I24" s="119">
        <v>2318</v>
      </c>
      <c r="J24" s="10"/>
      <c r="K24" s="10"/>
      <c r="L24" s="10"/>
    </row>
    <row r="25" spans="1:12" ht="12.75">
      <c r="A25" s="89"/>
      <c r="B25" s="23"/>
      <c r="C25" s="16"/>
      <c r="D25" s="25"/>
      <c r="E25" s="25"/>
      <c r="F25" s="25"/>
      <c r="G25" s="23"/>
      <c r="H25" s="23" t="s">
        <v>283</v>
      </c>
      <c r="I25" s="93"/>
      <c r="J25" s="10"/>
      <c r="K25" s="10"/>
      <c r="L25" s="10"/>
    </row>
    <row r="26" spans="1:12" ht="12.75">
      <c r="A26" s="170" t="s">
        <v>227</v>
      </c>
      <c r="B26" s="171"/>
      <c r="C26" s="120" t="s">
        <v>299</v>
      </c>
      <c r="D26" s="26"/>
      <c r="E26" s="94"/>
      <c r="F26" s="95"/>
      <c r="G26" s="141" t="s">
        <v>228</v>
      </c>
      <c r="H26" s="171"/>
      <c r="I26" s="121" t="s">
        <v>298</v>
      </c>
      <c r="J26" s="10"/>
      <c r="K26" s="10"/>
      <c r="L26" s="10"/>
    </row>
    <row r="27" spans="1:12" ht="12.75">
      <c r="A27" s="89"/>
      <c r="B27" s="23"/>
      <c r="C27" s="16"/>
      <c r="D27" s="95"/>
      <c r="E27" s="95"/>
      <c r="F27" s="95"/>
      <c r="G27" s="95"/>
      <c r="H27" s="16"/>
      <c r="I27" s="96"/>
      <c r="J27" s="10"/>
      <c r="K27" s="10"/>
      <c r="L27" s="10"/>
    </row>
    <row r="28" spans="1:12" ht="12.75">
      <c r="A28" s="152" t="s">
        <v>229</v>
      </c>
      <c r="B28" s="153"/>
      <c r="C28" s="145"/>
      <c r="D28" s="145"/>
      <c r="E28" s="146" t="s">
        <v>230</v>
      </c>
      <c r="F28" s="143"/>
      <c r="G28" s="143"/>
      <c r="H28" s="144" t="s">
        <v>231</v>
      </c>
      <c r="I28" s="138"/>
      <c r="J28" s="10"/>
      <c r="K28" s="10"/>
      <c r="L28" s="10"/>
    </row>
    <row r="29" spans="1:12" ht="12.75">
      <c r="A29" s="97"/>
      <c r="B29" s="94"/>
      <c r="C29" s="94"/>
      <c r="D29" s="27"/>
      <c r="E29" s="16"/>
      <c r="F29" s="16"/>
      <c r="G29" s="16"/>
      <c r="H29" s="28"/>
      <c r="I29" s="96"/>
      <c r="J29" s="10"/>
      <c r="K29" s="10"/>
      <c r="L29" s="10"/>
    </row>
    <row r="30" spans="1:12" ht="12.75">
      <c r="A30" s="149"/>
      <c r="B30" s="181"/>
      <c r="C30" s="181"/>
      <c r="D30" s="182"/>
      <c r="E30" s="149"/>
      <c r="F30" s="181"/>
      <c r="G30" s="181"/>
      <c r="H30" s="179"/>
      <c r="I30" s="180"/>
      <c r="J30" s="10"/>
      <c r="K30" s="10"/>
      <c r="L30" s="10"/>
    </row>
    <row r="31" spans="1:12" ht="12.75">
      <c r="A31" s="89"/>
      <c r="B31" s="23"/>
      <c r="C31" s="22"/>
      <c r="D31" s="150"/>
      <c r="E31" s="150"/>
      <c r="F31" s="150"/>
      <c r="G31" s="151"/>
      <c r="H31" s="16"/>
      <c r="I31" s="98"/>
      <c r="J31" s="10"/>
      <c r="K31" s="10"/>
      <c r="L31" s="10"/>
    </row>
    <row r="32" spans="1:12" ht="12.75">
      <c r="A32" s="149"/>
      <c r="B32" s="181"/>
      <c r="C32" s="181"/>
      <c r="D32" s="182"/>
      <c r="E32" s="149"/>
      <c r="F32" s="181"/>
      <c r="G32" s="181"/>
      <c r="H32" s="179"/>
      <c r="I32" s="180"/>
      <c r="J32" s="10"/>
      <c r="K32" s="10"/>
      <c r="L32" s="10"/>
    </row>
    <row r="33" spans="1:12" ht="12.75">
      <c r="A33" s="89"/>
      <c r="B33" s="23"/>
      <c r="C33" s="22"/>
      <c r="D33" s="29"/>
      <c r="E33" s="29"/>
      <c r="F33" s="29"/>
      <c r="G33" s="30"/>
      <c r="H33" s="16"/>
      <c r="I33" s="99"/>
      <c r="J33" s="10"/>
      <c r="K33" s="10"/>
      <c r="L33" s="10"/>
    </row>
    <row r="34" spans="1:12" ht="12.75">
      <c r="A34" s="149"/>
      <c r="B34" s="181"/>
      <c r="C34" s="181"/>
      <c r="D34" s="182"/>
      <c r="E34" s="149"/>
      <c r="F34" s="181"/>
      <c r="G34" s="181"/>
      <c r="H34" s="179"/>
      <c r="I34" s="180"/>
      <c r="J34" s="10"/>
      <c r="K34" s="10"/>
      <c r="L34" s="10"/>
    </row>
    <row r="35" spans="1:12" ht="12.75">
      <c r="A35" s="89"/>
      <c r="B35" s="23"/>
      <c r="C35" s="22"/>
      <c r="D35" s="29"/>
      <c r="E35" s="29"/>
      <c r="F35" s="29"/>
      <c r="G35" s="30"/>
      <c r="H35" s="16"/>
      <c r="I35" s="99"/>
      <c r="J35" s="10"/>
      <c r="K35" s="10"/>
      <c r="L35" s="10"/>
    </row>
    <row r="36" spans="1:12" ht="12.75">
      <c r="A36" s="149"/>
      <c r="B36" s="181"/>
      <c r="C36" s="181"/>
      <c r="D36" s="182"/>
      <c r="E36" s="149"/>
      <c r="F36" s="181"/>
      <c r="G36" s="181"/>
      <c r="H36" s="179"/>
      <c r="I36" s="180"/>
      <c r="J36" s="10"/>
      <c r="K36" s="10"/>
      <c r="L36" s="10"/>
    </row>
    <row r="37" spans="1:12" ht="12.75">
      <c r="A37" s="100"/>
      <c r="B37" s="31"/>
      <c r="C37" s="183"/>
      <c r="D37" s="147"/>
      <c r="E37" s="16"/>
      <c r="F37" s="183"/>
      <c r="G37" s="147"/>
      <c r="H37" s="16"/>
      <c r="I37" s="90"/>
      <c r="J37" s="10"/>
      <c r="K37" s="10"/>
      <c r="L37" s="10"/>
    </row>
    <row r="38" spans="1:12" ht="12.75">
      <c r="A38" s="149"/>
      <c r="B38" s="181"/>
      <c r="C38" s="181"/>
      <c r="D38" s="182"/>
      <c r="E38" s="149"/>
      <c r="F38" s="181"/>
      <c r="G38" s="181"/>
      <c r="H38" s="179"/>
      <c r="I38" s="180"/>
      <c r="J38" s="10"/>
      <c r="K38" s="10"/>
      <c r="L38" s="10"/>
    </row>
    <row r="39" spans="1:12" ht="12.75">
      <c r="A39" s="100"/>
      <c r="B39" s="31"/>
      <c r="C39" s="32"/>
      <c r="D39" s="33"/>
      <c r="E39" s="16"/>
      <c r="F39" s="32"/>
      <c r="G39" s="33"/>
      <c r="H39" s="16"/>
      <c r="I39" s="90"/>
      <c r="J39" s="10"/>
      <c r="K39" s="10"/>
      <c r="L39" s="10"/>
    </row>
    <row r="40" spans="1:12" ht="12.75">
      <c r="A40" s="149"/>
      <c r="B40" s="181"/>
      <c r="C40" s="181"/>
      <c r="D40" s="182"/>
      <c r="E40" s="149"/>
      <c r="F40" s="181"/>
      <c r="G40" s="181"/>
      <c r="H40" s="179"/>
      <c r="I40" s="180"/>
      <c r="J40" s="10"/>
      <c r="K40" s="10"/>
      <c r="L40" s="10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1"/>
      <c r="C42" s="32"/>
      <c r="D42" s="33"/>
      <c r="E42" s="16"/>
      <c r="F42" s="32"/>
      <c r="G42" s="33"/>
      <c r="H42" s="16"/>
      <c r="I42" s="90"/>
      <c r="J42" s="10"/>
      <c r="K42" s="10"/>
      <c r="L42" s="10"/>
    </row>
    <row r="43" spans="1:12" ht="12.75">
      <c r="A43" s="102"/>
      <c r="B43" s="35"/>
      <c r="C43" s="35"/>
      <c r="D43" s="21"/>
      <c r="E43" s="21"/>
      <c r="F43" s="35"/>
      <c r="G43" s="21"/>
      <c r="H43" s="21"/>
      <c r="I43" s="103"/>
      <c r="J43" s="10"/>
      <c r="K43" s="10"/>
      <c r="L43" s="10"/>
    </row>
    <row r="44" spans="1:12" ht="12.75">
      <c r="A44" s="165" t="s">
        <v>232</v>
      </c>
      <c r="B44" s="166"/>
      <c r="C44" s="179"/>
      <c r="D44" s="180"/>
      <c r="E44" s="27"/>
      <c r="F44" s="176"/>
      <c r="G44" s="181"/>
      <c r="H44" s="181"/>
      <c r="I44" s="182"/>
      <c r="J44" s="10"/>
      <c r="K44" s="10"/>
      <c r="L44" s="10"/>
    </row>
    <row r="45" spans="1:12" ht="12.75">
      <c r="A45" s="100"/>
      <c r="B45" s="31"/>
      <c r="C45" s="183"/>
      <c r="D45" s="147"/>
      <c r="E45" s="16"/>
      <c r="F45" s="183"/>
      <c r="G45" s="148"/>
      <c r="H45" s="36"/>
      <c r="I45" s="104"/>
      <c r="J45" s="10"/>
      <c r="K45" s="10"/>
      <c r="L45" s="10"/>
    </row>
    <row r="46" spans="1:12" ht="12.75">
      <c r="A46" s="165" t="s">
        <v>233</v>
      </c>
      <c r="B46" s="166"/>
      <c r="C46" s="176" t="s">
        <v>300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89"/>
      <c r="B47" s="23"/>
      <c r="C47" s="22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65" t="s">
        <v>235</v>
      </c>
      <c r="B48" s="166"/>
      <c r="C48" s="172" t="s">
        <v>301</v>
      </c>
      <c r="D48" s="168"/>
      <c r="E48" s="169"/>
      <c r="F48" s="16"/>
      <c r="G48" s="52" t="s">
        <v>236</v>
      </c>
      <c r="H48" s="172" t="s">
        <v>302</v>
      </c>
      <c r="I48" s="169"/>
      <c r="J48" s="10"/>
      <c r="K48" s="10"/>
      <c r="L48" s="10"/>
    </row>
    <row r="49" spans="1:12" ht="12.75">
      <c r="A49" s="89"/>
      <c r="B49" s="23"/>
      <c r="C49" s="22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65" t="s">
        <v>222</v>
      </c>
      <c r="B50" s="166"/>
      <c r="C50" s="167" t="s">
        <v>303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9"/>
      <c r="B51" s="23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5.75" customHeight="1">
      <c r="A52" s="170" t="s">
        <v>237</v>
      </c>
      <c r="B52" s="171"/>
      <c r="C52" s="172" t="s">
        <v>305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05"/>
      <c r="B53" s="21"/>
      <c r="C53" s="159" t="s">
        <v>238</v>
      </c>
      <c r="D53" s="159"/>
      <c r="E53" s="159"/>
      <c r="F53" s="159"/>
      <c r="G53" s="159"/>
      <c r="H53" s="159"/>
      <c r="I53" s="106"/>
      <c r="J53" s="10"/>
      <c r="K53" s="10"/>
      <c r="L53" s="10"/>
    </row>
    <row r="54" spans="1:12" ht="12.75">
      <c r="A54" s="105"/>
      <c r="B54" s="21"/>
      <c r="C54" s="37"/>
      <c r="D54" s="37"/>
      <c r="E54" s="37"/>
      <c r="F54" s="37"/>
      <c r="G54" s="37"/>
      <c r="H54" s="37"/>
      <c r="I54" s="106"/>
      <c r="J54" s="10"/>
      <c r="K54" s="10"/>
      <c r="L54" s="10"/>
    </row>
    <row r="55" spans="1:12" ht="12.75">
      <c r="A55" s="105"/>
      <c r="B55" s="174" t="s">
        <v>239</v>
      </c>
      <c r="C55" s="175"/>
      <c r="D55" s="175"/>
      <c r="E55" s="175"/>
      <c r="F55" s="50"/>
      <c r="G55" s="50"/>
      <c r="H55" s="50"/>
      <c r="I55" s="107"/>
      <c r="J55" s="10"/>
      <c r="K55" s="10"/>
      <c r="L55" s="10"/>
    </row>
    <row r="56" spans="1:12" ht="12.75">
      <c r="A56" s="105"/>
      <c r="B56" s="154" t="s">
        <v>271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05"/>
      <c r="B57" s="154" t="s">
        <v>272</v>
      </c>
      <c r="C57" s="155"/>
      <c r="D57" s="155"/>
      <c r="E57" s="155"/>
      <c r="F57" s="155"/>
      <c r="G57" s="155"/>
      <c r="H57" s="155"/>
      <c r="I57" s="107"/>
      <c r="J57" s="10"/>
      <c r="K57" s="10"/>
      <c r="L57" s="10"/>
    </row>
    <row r="58" spans="1:12" ht="12.75">
      <c r="A58" s="105"/>
      <c r="B58" s="154" t="s">
        <v>273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05"/>
      <c r="B59" s="154" t="s">
        <v>274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240</v>
      </c>
      <c r="B61" s="16"/>
      <c r="C61" s="16"/>
      <c r="D61" s="16"/>
      <c r="E61" s="16"/>
      <c r="F61" s="16"/>
      <c r="G61" s="38"/>
      <c r="H61" s="39"/>
      <c r="I61" s="112"/>
      <c r="J61" s="10"/>
      <c r="K61" s="10"/>
      <c r="L61" s="10"/>
    </row>
    <row r="62" spans="1:12" ht="12.75">
      <c r="A62" s="85"/>
      <c r="B62" s="16"/>
      <c r="C62" s="16"/>
      <c r="D62" s="16"/>
      <c r="E62" s="21" t="s">
        <v>241</v>
      </c>
      <c r="F62" s="94"/>
      <c r="G62" s="160" t="s">
        <v>242</v>
      </c>
      <c r="H62" s="161"/>
      <c r="I62" s="16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63"/>
      <c r="H63" s="16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SheetLayoutView="100" workbookViewId="0" topLeftCell="A1">
      <selection activeCell="A2" sqref="A2:K2"/>
    </sheetView>
  </sheetViews>
  <sheetFormatPr defaultColWidth="9.140625" defaultRowHeight="12.75"/>
  <cols>
    <col min="1" max="9" width="9.140625" style="53" customWidth="1"/>
    <col min="10" max="11" width="12.7109375" style="53" customWidth="1"/>
    <col min="12" max="16384" width="9.140625" style="53" customWidth="1"/>
  </cols>
  <sheetData>
    <row r="1" spans="1:11" ht="27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39</v>
      </c>
      <c r="B4" s="200"/>
      <c r="C4" s="200"/>
      <c r="D4" s="200"/>
      <c r="E4" s="200"/>
      <c r="F4" s="200"/>
      <c r="G4" s="200"/>
      <c r="H4" s="201"/>
      <c r="I4" s="58" t="s">
        <v>243</v>
      </c>
      <c r="J4" s="59" t="s">
        <v>284</v>
      </c>
      <c r="K4" s="60" t="s">
        <v>285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10</v>
      </c>
      <c r="B8" s="210"/>
      <c r="C8" s="210"/>
      <c r="D8" s="210"/>
      <c r="E8" s="210"/>
      <c r="F8" s="210"/>
      <c r="G8" s="210"/>
      <c r="H8" s="211"/>
      <c r="I8" s="1">
        <v>2</v>
      </c>
      <c r="J8" s="125">
        <f>J9+J16+J26+J35+J39</f>
        <v>823440193</v>
      </c>
      <c r="K8" s="125">
        <f>K9+K16+K26+K35+K39</f>
        <v>776826718</v>
      </c>
    </row>
    <row r="9" spans="1:11" ht="12.75">
      <c r="A9" s="212" t="s">
        <v>170</v>
      </c>
      <c r="B9" s="213"/>
      <c r="C9" s="213"/>
      <c r="D9" s="213"/>
      <c r="E9" s="213"/>
      <c r="F9" s="213"/>
      <c r="G9" s="213"/>
      <c r="H9" s="214"/>
      <c r="I9" s="1">
        <v>3</v>
      </c>
      <c r="J9" s="125">
        <f>SUM(J10:J15)</f>
        <v>8056658</v>
      </c>
      <c r="K9" s="125">
        <f>SUM(K10:K15)</f>
        <v>7416489</v>
      </c>
    </row>
    <row r="10" spans="1:11" ht="12.75">
      <c r="A10" s="212" t="s">
        <v>88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11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6614968</v>
      </c>
      <c r="K11" s="7">
        <v>5946191</v>
      </c>
    </row>
    <row r="12" spans="1:11" ht="12.75">
      <c r="A12" s="212" t="s">
        <v>89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173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1441690</v>
      </c>
      <c r="K14" s="7">
        <v>1470298</v>
      </c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171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5">
        <f>SUM(J17:J25)</f>
        <v>784383239</v>
      </c>
      <c r="K16" s="125">
        <f>SUM(K17:K25)</f>
        <v>737584839</v>
      </c>
    </row>
    <row r="17" spans="1:11" ht="12.75">
      <c r="A17" s="212" t="s">
        <v>176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49419192</v>
      </c>
      <c r="K17" s="7">
        <v>49411756</v>
      </c>
    </row>
    <row r="18" spans="1:11" ht="12.75">
      <c r="A18" s="212" t="s">
        <v>212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320599498</v>
      </c>
      <c r="K18" s="7">
        <v>306491346</v>
      </c>
    </row>
    <row r="19" spans="1:11" ht="12.75">
      <c r="A19" s="212" t="s">
        <v>177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366697839</v>
      </c>
      <c r="K19" s="7">
        <v>354234690</v>
      </c>
    </row>
    <row r="20" spans="1:11" ht="12.75">
      <c r="A20" s="212" t="s">
        <v>21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13540974</v>
      </c>
      <c r="K20" s="7">
        <v>15103292</v>
      </c>
    </row>
    <row r="21" spans="1:11" ht="12.75">
      <c r="A21" s="212" t="s">
        <v>22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48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>
        <v>1452768</v>
      </c>
    </row>
    <row r="23" spans="1:11" ht="12.75">
      <c r="A23" s="212" t="s">
        <v>49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33653876</v>
      </c>
      <c r="K23" s="7">
        <v>10398713</v>
      </c>
    </row>
    <row r="24" spans="1:11" ht="12.75">
      <c r="A24" s="212" t="s">
        <v>50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471860</v>
      </c>
      <c r="K24" s="7">
        <v>492274</v>
      </c>
    </row>
    <row r="25" spans="1:11" ht="12.75">
      <c r="A25" s="212" t="s">
        <v>51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155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5">
        <f>SUM(J27:J34)</f>
        <v>31000296</v>
      </c>
      <c r="K26" s="125">
        <f>SUM(K27:K34)</f>
        <v>31242837</v>
      </c>
    </row>
    <row r="27" spans="1:11" ht="12.75">
      <c r="A27" s="212" t="s">
        <v>52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10736317</v>
      </c>
      <c r="K27" s="7">
        <v>10736317</v>
      </c>
    </row>
    <row r="28" spans="1:11" ht="12.75">
      <c r="A28" s="212" t="s">
        <v>53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54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12805351</v>
      </c>
      <c r="K29" s="7">
        <v>12805351</v>
      </c>
    </row>
    <row r="30" spans="1:11" ht="12.75">
      <c r="A30" s="212" t="s">
        <v>59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60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61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3278289</v>
      </c>
      <c r="K32" s="7">
        <v>3325720</v>
      </c>
    </row>
    <row r="33" spans="1:11" ht="12.75">
      <c r="A33" s="212" t="s">
        <v>55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148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4180339</v>
      </c>
      <c r="K34" s="7">
        <v>4375449</v>
      </c>
    </row>
    <row r="35" spans="1:11" ht="12.75">
      <c r="A35" s="212" t="s">
        <v>149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5">
        <f>SUM(J36:J38)</f>
        <v>0</v>
      </c>
      <c r="K35" s="125">
        <f>SUM(K36:K38)</f>
        <v>582553</v>
      </c>
    </row>
    <row r="36" spans="1:11" ht="12.75">
      <c r="A36" s="212" t="s">
        <v>56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57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58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>
        <v>582553</v>
      </c>
    </row>
    <row r="39" spans="1:11" ht="12.75">
      <c r="A39" s="212" t="s">
        <v>150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205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5">
        <f>J41+J49+J56+J64</f>
        <v>708857331</v>
      </c>
      <c r="K40" s="125">
        <f>K41+K49+K56+K64</f>
        <v>851728326</v>
      </c>
    </row>
    <row r="41" spans="1:11" ht="12.75">
      <c r="A41" s="212" t="s">
        <v>76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5">
        <f>SUM(J42:J48)</f>
        <v>478795342</v>
      </c>
      <c r="K41" s="125">
        <f>SUM(K42:K48)</f>
        <v>610478015</v>
      </c>
    </row>
    <row r="42" spans="1:11" ht="12.75">
      <c r="A42" s="212" t="s">
        <v>91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226957336</v>
      </c>
      <c r="K42" s="7">
        <v>322523356</v>
      </c>
    </row>
    <row r="43" spans="1:11" ht="12.75">
      <c r="A43" s="212" t="s">
        <v>92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23553044</v>
      </c>
      <c r="K43" s="7">
        <v>29303673</v>
      </c>
    </row>
    <row r="44" spans="1:11" ht="12.75">
      <c r="A44" s="212" t="s">
        <v>62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219745764</v>
      </c>
      <c r="K44" s="7">
        <v>254458634</v>
      </c>
    </row>
    <row r="45" spans="1:11" ht="12.75">
      <c r="A45" s="212" t="s">
        <v>63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3788011</v>
      </c>
      <c r="K45" s="7">
        <v>2194967</v>
      </c>
    </row>
    <row r="46" spans="1:11" ht="12.75">
      <c r="A46" s="212" t="s">
        <v>64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4751187</v>
      </c>
      <c r="K46" s="7">
        <v>1997385</v>
      </c>
    </row>
    <row r="47" spans="1:11" ht="12.75">
      <c r="A47" s="212" t="s">
        <v>65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66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77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5">
        <f>SUM(J50:J55)</f>
        <v>205175357</v>
      </c>
      <c r="K49" s="125">
        <f>SUM(K50:K55)</f>
        <v>168194909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>
        <v>289005</v>
      </c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87154900</v>
      </c>
      <c r="K51" s="7">
        <v>100805535</v>
      </c>
    </row>
    <row r="52" spans="1:11" ht="12.75">
      <c r="A52" s="212" t="s">
        <v>167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168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26293</v>
      </c>
      <c r="K53" s="7">
        <v>189969</v>
      </c>
    </row>
    <row r="54" spans="1:11" ht="12.75">
      <c r="A54" s="212" t="s">
        <v>7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117334954</v>
      </c>
      <c r="K54" s="7">
        <v>66167929</v>
      </c>
    </row>
    <row r="55" spans="1:11" ht="12.75">
      <c r="A55" s="212" t="s">
        <v>8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659210</v>
      </c>
      <c r="K55" s="7">
        <v>742471</v>
      </c>
    </row>
    <row r="56" spans="1:11" ht="12.75">
      <c r="A56" s="212" t="s">
        <v>78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5">
        <f>SUM(J57:J63)</f>
        <v>3548085</v>
      </c>
      <c r="K56" s="125">
        <f>SUM(K57:K63)</f>
        <v>61730167</v>
      </c>
    </row>
    <row r="57" spans="1:11" ht="12.75">
      <c r="A57" s="212" t="s">
        <v>52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53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207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59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60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3548085</v>
      </c>
      <c r="K61" s="7">
        <v>4593669</v>
      </c>
    </row>
    <row r="62" spans="1:11" ht="12.75">
      <c r="A62" s="212" t="s">
        <v>61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>
        <v>57136498</v>
      </c>
    </row>
    <row r="63" spans="1:11" ht="12.75">
      <c r="A63" s="212" t="s">
        <v>31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172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21338547</v>
      </c>
      <c r="K64" s="7">
        <v>11325235</v>
      </c>
    </row>
    <row r="65" spans="1:11" ht="12.75">
      <c r="A65" s="209" t="s">
        <v>36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7">
        <v>1763118</v>
      </c>
      <c r="K65" s="127">
        <v>0</v>
      </c>
    </row>
    <row r="66" spans="1:11" ht="12.75">
      <c r="A66" s="209" t="s">
        <v>206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5">
        <f>J7+J8+J40+J65</f>
        <v>1534060642</v>
      </c>
      <c r="K66" s="125">
        <f>K7+K8+K40+K65</f>
        <v>1628555044</v>
      </c>
    </row>
    <row r="67" spans="1:11" ht="12.75">
      <c r="A67" s="215" t="s">
        <v>67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141203382</v>
      </c>
      <c r="K67" s="8">
        <v>181297700</v>
      </c>
    </row>
    <row r="68" spans="1:11" ht="12.75">
      <c r="A68" s="218" t="s">
        <v>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156</v>
      </c>
      <c r="B69" s="207"/>
      <c r="C69" s="207"/>
      <c r="D69" s="207"/>
      <c r="E69" s="207"/>
      <c r="F69" s="207"/>
      <c r="G69" s="207"/>
      <c r="H69" s="208"/>
      <c r="I69" s="3">
        <v>62</v>
      </c>
      <c r="J69" s="126">
        <f>J70+J71+J72+J78+J79+J82+J85</f>
        <v>657284333</v>
      </c>
      <c r="K69" s="126">
        <f>K70+K71+K72+K78+K79+K82+K85</f>
        <v>771757917</v>
      </c>
    </row>
    <row r="70" spans="1:11" ht="12.75">
      <c r="A70" s="212" t="s">
        <v>115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902101590</v>
      </c>
      <c r="K70" s="7">
        <v>902101590</v>
      </c>
    </row>
    <row r="71" spans="1:11" ht="12.75">
      <c r="A71" s="212" t="s">
        <v>116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117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5">
        <f>J73+J74-J75+J76+J77</f>
        <v>0</v>
      </c>
      <c r="K72" s="125">
        <f>K73+K74-K75+K76+K77</f>
        <v>0</v>
      </c>
    </row>
    <row r="73" spans="1:11" ht="12.75">
      <c r="A73" s="212" t="s">
        <v>118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107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203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-108711297</v>
      </c>
      <c r="K79" s="54">
        <f>K80-K81</f>
        <v>-244817257</v>
      </c>
    </row>
    <row r="80" spans="1:11" ht="12.75">
      <c r="A80" s="221" t="s">
        <v>139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140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108711297</v>
      </c>
      <c r="K81" s="7">
        <v>244817257</v>
      </c>
    </row>
    <row r="82" spans="1:11" ht="12.75">
      <c r="A82" s="212" t="s">
        <v>204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-136105960</v>
      </c>
      <c r="K82" s="54">
        <f>K83-K84</f>
        <v>114473584</v>
      </c>
    </row>
    <row r="83" spans="1:11" ht="12.75">
      <c r="A83" s="221" t="s">
        <v>141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114473584</v>
      </c>
    </row>
    <row r="84" spans="1:11" ht="12.75">
      <c r="A84" s="221" t="s">
        <v>142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136105960</v>
      </c>
      <c r="K84" s="7"/>
    </row>
    <row r="85" spans="1:11" ht="12.75">
      <c r="A85" s="212" t="s">
        <v>143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125">
        <f>SUM(J87:J89)</f>
        <v>14532303</v>
      </c>
      <c r="K86" s="125">
        <f>SUM(K87:K89)</f>
        <v>13178303</v>
      </c>
    </row>
    <row r="87" spans="1:11" ht="12.75">
      <c r="A87" s="212" t="s">
        <v>103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12282303</v>
      </c>
      <c r="K87" s="7">
        <v>11078303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2250000</v>
      </c>
      <c r="K89" s="7">
        <v>2100000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5">
        <f>SUM(J91:J99)</f>
        <v>62222222</v>
      </c>
      <c r="K90" s="125">
        <f>SUM(K91:K99)</f>
        <v>142222222</v>
      </c>
    </row>
    <row r="91" spans="1:11" ht="12.75">
      <c r="A91" s="212" t="s">
        <v>106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208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62222222</v>
      </c>
      <c r="K92" s="7">
        <v>142222222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209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210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211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70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68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69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5">
        <f>SUM(J101:J112)</f>
        <v>796587598</v>
      </c>
      <c r="K100" s="125">
        <f>SUM(K101:K112)</f>
        <v>684056602</v>
      </c>
    </row>
    <row r="101" spans="1:11" ht="12.75">
      <c r="A101" s="212" t="s">
        <v>106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4520449</v>
      </c>
      <c r="K101" s="7">
        <v>3281839</v>
      </c>
    </row>
    <row r="102" spans="1:11" ht="12.75">
      <c r="A102" s="212" t="s">
        <v>208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44000000</v>
      </c>
      <c r="K102" s="7">
        <v>12000000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310017961</v>
      </c>
      <c r="K103" s="7">
        <v>135945935</v>
      </c>
    </row>
    <row r="104" spans="1:11" ht="12.75">
      <c r="A104" s="212" t="s">
        <v>209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56326281</v>
      </c>
      <c r="K104" s="7">
        <v>90284927</v>
      </c>
    </row>
    <row r="105" spans="1:11" ht="12.75">
      <c r="A105" s="212" t="s">
        <v>210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334923497</v>
      </c>
      <c r="K105" s="7">
        <v>385746542</v>
      </c>
    </row>
    <row r="106" spans="1:11" ht="12.75">
      <c r="A106" s="212" t="s">
        <v>211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22125296</v>
      </c>
      <c r="K106" s="7">
        <v>34000000</v>
      </c>
    </row>
    <row r="107" spans="1:11" ht="12.75">
      <c r="A107" s="212" t="s">
        <v>70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71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13328610</v>
      </c>
      <c r="K108" s="7">
        <v>13192402</v>
      </c>
    </row>
    <row r="109" spans="1:11" ht="12.75">
      <c r="A109" s="212" t="s">
        <v>72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8172172</v>
      </c>
      <c r="K109" s="7">
        <v>8280952</v>
      </c>
    </row>
    <row r="110" spans="1:11" ht="12.75">
      <c r="A110" s="212" t="s">
        <v>75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73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74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3173332</v>
      </c>
      <c r="K112" s="7">
        <v>1324005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27">
        <v>3434186</v>
      </c>
      <c r="K113" s="127">
        <v>17340000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5">
        <f>J69+J86+J90+J100+J113</f>
        <v>1534060642</v>
      </c>
      <c r="K114" s="125">
        <f>K69+K86+K90+K100+K113</f>
        <v>1628555044</v>
      </c>
    </row>
    <row r="115" spans="1:11" ht="12.75">
      <c r="A115" s="231" t="s">
        <v>37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141203382</v>
      </c>
      <c r="K115" s="8">
        <v>181297700</v>
      </c>
    </row>
    <row r="116" spans="1:11" ht="12.75">
      <c r="A116" s="218" t="s">
        <v>275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151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5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6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88" right="0.75" top="0.74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SheetLayoutView="100" workbookViewId="0" topLeftCell="A1">
      <selection activeCell="A2" sqref="A2:M2"/>
    </sheetView>
  </sheetViews>
  <sheetFormatPr defaultColWidth="9.140625" defaultRowHeight="12.75"/>
  <cols>
    <col min="1" max="9" width="9.140625" style="53" customWidth="1"/>
    <col min="10" max="10" width="11.00390625" style="53" customWidth="1"/>
    <col min="11" max="11" width="10.8515625" style="53" customWidth="1"/>
    <col min="12" max="12" width="11.00390625" style="53" customWidth="1"/>
    <col min="13" max="13" width="10.8515625" style="53" customWidth="1"/>
    <col min="14" max="16384" width="9.140625" style="53" customWidth="1"/>
  </cols>
  <sheetData>
    <row r="1" spans="1:13" ht="19.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1" t="s">
        <v>308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39</v>
      </c>
      <c r="B4" s="240"/>
      <c r="C4" s="240"/>
      <c r="D4" s="240"/>
      <c r="E4" s="240"/>
      <c r="F4" s="240"/>
      <c r="G4" s="240"/>
      <c r="H4" s="240"/>
      <c r="I4" s="58" t="s">
        <v>244</v>
      </c>
      <c r="J4" s="239" t="s">
        <v>284</v>
      </c>
      <c r="K4" s="239"/>
      <c r="L4" s="239" t="s">
        <v>285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20</v>
      </c>
      <c r="B7" s="207"/>
      <c r="C7" s="207"/>
      <c r="D7" s="207"/>
      <c r="E7" s="207"/>
      <c r="F7" s="207"/>
      <c r="G7" s="207"/>
      <c r="H7" s="208"/>
      <c r="I7" s="3">
        <v>111</v>
      </c>
      <c r="J7" s="126">
        <f>SUM(J8:J9)</f>
        <v>1509152529</v>
      </c>
      <c r="K7" s="126">
        <f>SUM(K8:K9)</f>
        <v>600625018</v>
      </c>
      <c r="L7" s="126">
        <f>SUM(L8:L9)</f>
        <v>2234549186</v>
      </c>
      <c r="M7" s="126">
        <f>SUM(M8:M9)</f>
        <v>811237442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1488179915</v>
      </c>
      <c r="K8" s="7">
        <v>592219095</v>
      </c>
      <c r="L8" s="7">
        <v>2208656660</v>
      </c>
      <c r="M8" s="7">
        <v>805595976</v>
      </c>
    </row>
    <row r="9" spans="1:13" ht="12.75">
      <c r="A9" s="209" t="s">
        <v>79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20972614</v>
      </c>
      <c r="K9" s="7">
        <v>8405923</v>
      </c>
      <c r="L9" s="7">
        <v>25892526</v>
      </c>
      <c r="M9" s="7">
        <v>5641466</v>
      </c>
    </row>
    <row r="10" spans="1:13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25">
        <f>J11+J12+J16+J20+J21+J22+J25+J26</f>
        <v>1611820202</v>
      </c>
      <c r="K10" s="125">
        <f>K11+K12+K16+K20+K21+K22+K25+K26</f>
        <v>675798554</v>
      </c>
      <c r="L10" s="125">
        <f>L11+L12+L16+L20+L21+L22+L25+L26</f>
        <v>2096667873</v>
      </c>
      <c r="M10" s="125">
        <f>M11+M12+M16+M20+M21+M22+M25+M26</f>
        <v>767937693</v>
      </c>
    </row>
    <row r="11" spans="1:13" ht="12.75">
      <c r="A11" s="209" t="s">
        <v>80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-17145700</v>
      </c>
      <c r="K11" s="7">
        <v>10727233</v>
      </c>
      <c r="L11" s="7">
        <v>-40463499</v>
      </c>
      <c r="M11" s="7">
        <v>-47943706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125">
        <f>SUM(J13:J15)</f>
        <v>1333089042</v>
      </c>
      <c r="K12" s="125">
        <f>SUM(K13:K15)</f>
        <v>563057611</v>
      </c>
      <c r="L12" s="125">
        <f>SUM(L13:L15)</f>
        <v>1811716780</v>
      </c>
      <c r="M12" s="125">
        <f>SUM(M13:M15)</f>
        <v>711156299</v>
      </c>
    </row>
    <row r="13" spans="1:13" ht="12.75">
      <c r="A13" s="212" t="s">
        <v>120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1249288523</v>
      </c>
      <c r="K13" s="7">
        <v>512905003</v>
      </c>
      <c r="L13" s="7">
        <v>1720066249</v>
      </c>
      <c r="M13" s="7">
        <v>669488593</v>
      </c>
    </row>
    <row r="14" spans="1:13" ht="12.75">
      <c r="A14" s="212" t="s">
        <v>121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17129803</v>
      </c>
      <c r="K14" s="7">
        <v>15584769</v>
      </c>
      <c r="L14" s="7">
        <v>4542007</v>
      </c>
      <c r="M14" s="7">
        <v>2303186</v>
      </c>
    </row>
    <row r="15" spans="1:13" ht="12.75">
      <c r="A15" s="212" t="s">
        <v>41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66670716</v>
      </c>
      <c r="K15" s="7">
        <v>34567839</v>
      </c>
      <c r="L15" s="7">
        <v>87108524</v>
      </c>
      <c r="M15" s="7">
        <v>39364520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25">
        <f>SUM(J17:J19)</f>
        <v>160600936</v>
      </c>
      <c r="K16" s="125">
        <f>SUM(K17:K19)</f>
        <v>53964681</v>
      </c>
      <c r="L16" s="125">
        <f>SUM(L17:L19)</f>
        <v>173066464</v>
      </c>
      <c r="M16" s="125">
        <f>SUM(M17:M19)</f>
        <v>59816656</v>
      </c>
    </row>
    <row r="17" spans="1:13" ht="12.75">
      <c r="A17" s="212" t="s">
        <v>42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100818400</v>
      </c>
      <c r="K17" s="7">
        <v>34120369</v>
      </c>
      <c r="L17" s="7">
        <v>108388663</v>
      </c>
      <c r="M17" s="7">
        <v>37294028</v>
      </c>
    </row>
    <row r="18" spans="1:13" ht="12.75">
      <c r="A18" s="212" t="s">
        <v>43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36181304</v>
      </c>
      <c r="K18" s="7">
        <v>11912628</v>
      </c>
      <c r="L18" s="7">
        <v>39232737</v>
      </c>
      <c r="M18" s="7">
        <v>13730092</v>
      </c>
    </row>
    <row r="19" spans="1:13" ht="12.75">
      <c r="A19" s="212" t="s">
        <v>44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23601232</v>
      </c>
      <c r="K19" s="7">
        <v>7931684</v>
      </c>
      <c r="L19" s="7">
        <v>25445064</v>
      </c>
      <c r="M19" s="7">
        <v>8792536</v>
      </c>
    </row>
    <row r="20" spans="1:13" ht="12.75">
      <c r="A20" s="209" t="s">
        <v>81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127">
        <v>76317665</v>
      </c>
      <c r="K20" s="127">
        <v>25667246</v>
      </c>
      <c r="L20" s="127">
        <v>73539060</v>
      </c>
      <c r="M20" s="127">
        <v>25048936</v>
      </c>
    </row>
    <row r="21" spans="1:13" ht="12.75">
      <c r="A21" s="209" t="s">
        <v>82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127">
        <v>57733123</v>
      </c>
      <c r="K21" s="127">
        <v>21479610</v>
      </c>
      <c r="L21" s="127">
        <v>61106060</v>
      </c>
      <c r="M21" s="127">
        <v>19199922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25">
        <f>SUM(J23:J24)</f>
        <v>1225136</v>
      </c>
      <c r="K22" s="125">
        <f>SUM(K23:K24)</f>
        <v>902173</v>
      </c>
      <c r="L22" s="125">
        <f>SUM(L23:L24)</f>
        <v>363008</v>
      </c>
      <c r="M22" s="125">
        <f>SUM(M23:M24)</f>
        <v>266859</v>
      </c>
    </row>
    <row r="23" spans="1:13" ht="12.75">
      <c r="A23" s="212" t="s">
        <v>111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28689</v>
      </c>
      <c r="K23" s="7">
        <v>4440</v>
      </c>
      <c r="L23" s="7">
        <v>23659</v>
      </c>
      <c r="M23" s="7">
        <v>12571</v>
      </c>
    </row>
    <row r="24" spans="1:13" ht="12.75">
      <c r="A24" s="212" t="s">
        <v>112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1196447</v>
      </c>
      <c r="K24" s="7">
        <v>897733</v>
      </c>
      <c r="L24" s="7">
        <v>339349</v>
      </c>
      <c r="M24" s="7">
        <v>254288</v>
      </c>
    </row>
    <row r="25" spans="1:13" ht="12.75">
      <c r="A25" s="209" t="s">
        <v>83</v>
      </c>
      <c r="B25" s="210"/>
      <c r="C25" s="210"/>
      <c r="D25" s="210"/>
      <c r="E25" s="210"/>
      <c r="F25" s="210"/>
      <c r="G25" s="210"/>
      <c r="H25" s="211"/>
      <c r="I25" s="1">
        <v>129</v>
      </c>
      <c r="J25" s="127"/>
      <c r="K25" s="127"/>
      <c r="L25" s="127">
        <v>17340000</v>
      </c>
      <c r="M25" s="127">
        <v>392727</v>
      </c>
    </row>
    <row r="26" spans="1:13" ht="12.75">
      <c r="A26" s="209" t="s">
        <v>35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25">
        <f>SUM(J28:J32)</f>
        <v>30005253</v>
      </c>
      <c r="K27" s="125">
        <f>SUM(K28:K32)</f>
        <v>16988037</v>
      </c>
      <c r="L27" s="125">
        <f>SUM(L28:L32)</f>
        <v>19529740</v>
      </c>
      <c r="M27" s="125">
        <f>SUM(M28:M32)</f>
        <v>6172938</v>
      </c>
    </row>
    <row r="28" spans="1:13" ht="21.75" customHeight="1">
      <c r="A28" s="209" t="s">
        <v>192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20713</v>
      </c>
      <c r="K28" s="7">
        <v>5643</v>
      </c>
      <c r="L28" s="7">
        <v>24576</v>
      </c>
      <c r="M28" s="7">
        <v>-583</v>
      </c>
    </row>
    <row r="29" spans="1:13" ht="21" customHeight="1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29239095</v>
      </c>
      <c r="K29" s="7">
        <v>16982394</v>
      </c>
      <c r="L29" s="7">
        <v>19505164</v>
      </c>
      <c r="M29" s="7">
        <v>6173521</v>
      </c>
    </row>
    <row r="30" spans="1:13" ht="17.25" customHeight="1">
      <c r="A30" s="209" t="s">
        <v>113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745445</v>
      </c>
      <c r="K31" s="7">
        <v>0</v>
      </c>
      <c r="L31" s="7"/>
      <c r="M31" s="7"/>
    </row>
    <row r="32" spans="1:13" ht="12.75">
      <c r="A32" s="209" t="s">
        <v>114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25">
        <f>SUM(J34:J37)</f>
        <v>54056324</v>
      </c>
      <c r="K33" s="125">
        <f>SUM(K34:K37)</f>
        <v>21486492</v>
      </c>
      <c r="L33" s="125">
        <f>SUM(L34:L37)</f>
        <v>42937469</v>
      </c>
      <c r="M33" s="125">
        <f>SUM(M34:M37)</f>
        <v>16052984</v>
      </c>
    </row>
    <row r="34" spans="1:13" ht="18" customHeight="1">
      <c r="A34" s="209" t="s">
        <v>46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287616</v>
      </c>
      <c r="K34" s="7">
        <v>81891</v>
      </c>
      <c r="L34" s="7">
        <v>159364</v>
      </c>
      <c r="M34" s="7">
        <v>64720</v>
      </c>
    </row>
    <row r="35" spans="1:13" ht="21.75" customHeight="1">
      <c r="A35" s="209" t="s">
        <v>45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51075957</v>
      </c>
      <c r="K35" s="7">
        <v>20906732</v>
      </c>
      <c r="L35" s="7">
        <v>42778105</v>
      </c>
      <c r="M35" s="7">
        <v>15988264</v>
      </c>
    </row>
    <row r="36" spans="1:13" ht="16.5" customHeight="1">
      <c r="A36" s="209" t="s">
        <v>189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2692751</v>
      </c>
      <c r="K36" s="7">
        <v>497869</v>
      </c>
      <c r="L36" s="7"/>
      <c r="M36" s="7"/>
    </row>
    <row r="37" spans="1:13" ht="12.75">
      <c r="A37" s="209" t="s">
        <v>47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160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161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25">
        <f>J7+J27+J38+J40</f>
        <v>1539157782</v>
      </c>
      <c r="K42" s="125">
        <f>K7+K27+K38+K40</f>
        <v>617613055</v>
      </c>
      <c r="L42" s="125">
        <f>L7+L27+L38+L40</f>
        <v>2254078926</v>
      </c>
      <c r="M42" s="125">
        <f>M7+M27+M38+M40</f>
        <v>817410380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25">
        <f>J10+J33+J39+J41</f>
        <v>1665876526</v>
      </c>
      <c r="K43" s="125">
        <f>K10+K33+K39+K41</f>
        <v>697285046</v>
      </c>
      <c r="L43" s="125">
        <f>L10+L33+L39+L41</f>
        <v>2139605342</v>
      </c>
      <c r="M43" s="125">
        <f>M10+M33+M39+M41</f>
        <v>783990677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25">
        <f>J42-J43</f>
        <v>-126718744</v>
      </c>
      <c r="K44" s="125">
        <f>K42-K43</f>
        <v>-79671991</v>
      </c>
      <c r="L44" s="125">
        <f>L42-L43</f>
        <v>114473584</v>
      </c>
      <c r="M44" s="125">
        <f>M42-M43</f>
        <v>33419703</v>
      </c>
    </row>
    <row r="45" spans="1:13" ht="12.75">
      <c r="A45" s="221" t="s">
        <v>183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114473584</v>
      </c>
      <c r="M45" s="54">
        <f>IF(M42&gt;M43,M42-M43,0)</f>
        <v>33419703</v>
      </c>
    </row>
    <row r="46" spans="1:13" ht="12.75">
      <c r="A46" s="221" t="s">
        <v>184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126718744</v>
      </c>
      <c r="K46" s="54">
        <f>IF(K43&gt;K42,K43-K42,0)</f>
        <v>79671991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25">
        <f>J44-J47</f>
        <v>-126718744</v>
      </c>
      <c r="K48" s="125">
        <f>K44-K47</f>
        <v>-79671991</v>
      </c>
      <c r="L48" s="125">
        <f>L44-L47</f>
        <v>114473584</v>
      </c>
      <c r="M48" s="125">
        <f>M44-M47</f>
        <v>33419703</v>
      </c>
    </row>
    <row r="49" spans="1:13" ht="12.75">
      <c r="A49" s="221" t="s">
        <v>157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114473584</v>
      </c>
      <c r="M49" s="54">
        <f>IF(M48&gt;0,M48,0)</f>
        <v>33419703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4">
        <v>154</v>
      </c>
      <c r="J50" s="61">
        <f>IF(J48&lt;0,-J48,0)</f>
        <v>126718744</v>
      </c>
      <c r="K50" s="61">
        <f>IF(K48&lt;0,-K48,0)</f>
        <v>79671991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277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45"/>
    </row>
    <row r="52" spans="1:13" ht="12.75" customHeight="1">
      <c r="A52" s="206" t="s">
        <v>152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131"/>
    </row>
    <row r="53" spans="1:13" ht="12.75">
      <c r="A53" s="246" t="s">
        <v>199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200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8" t="s">
        <v>154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45"/>
    </row>
    <row r="56" spans="1:13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9">
        <v>157</v>
      </c>
      <c r="J56" s="128">
        <f>J48</f>
        <v>-126718744</v>
      </c>
      <c r="K56" s="128">
        <f>K48</f>
        <v>-79671991</v>
      </c>
      <c r="L56" s="128">
        <f>L48</f>
        <v>114473584</v>
      </c>
      <c r="M56" s="128">
        <f>M48</f>
        <v>33419703</v>
      </c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5" customHeight="1">
      <c r="A58" s="209" t="s">
        <v>193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20.25" customHeight="1">
      <c r="A59" s="209" t="s">
        <v>194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21" customHeight="1">
      <c r="A60" s="209" t="s">
        <v>30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21" customHeight="1">
      <c r="A66" s="209" t="s">
        <v>158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159</v>
      </c>
      <c r="B67" s="210"/>
      <c r="C67" s="210"/>
      <c r="D67" s="210"/>
      <c r="E67" s="210"/>
      <c r="F67" s="210"/>
      <c r="G67" s="210"/>
      <c r="H67" s="211"/>
      <c r="I67" s="1">
        <v>168</v>
      </c>
      <c r="J67" s="129">
        <f>J56+J66</f>
        <v>-126718744</v>
      </c>
      <c r="K67" s="129">
        <f>K56+K66</f>
        <v>-79671991</v>
      </c>
      <c r="L67" s="129">
        <f>L56+L66</f>
        <v>114473584</v>
      </c>
      <c r="M67" s="129">
        <f>M56+M66</f>
        <v>33419703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5"/>
    </row>
    <row r="69" spans="1:13" ht="12.75" customHeight="1">
      <c r="A69" s="256" t="s">
        <v>153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1:13" ht="12.75">
      <c r="A70" s="246" t="s">
        <v>199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200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SheetLayoutView="100" workbookViewId="0" topLeftCell="A1">
      <selection activeCell="A2" sqref="A2:K2"/>
    </sheetView>
  </sheetViews>
  <sheetFormatPr defaultColWidth="9.140625" defaultRowHeight="12.75"/>
  <cols>
    <col min="1" max="8" width="9.140625" style="53" customWidth="1"/>
    <col min="9" max="9" width="7.7109375" style="53" customWidth="1"/>
    <col min="10" max="10" width="12.140625" style="53" customWidth="1"/>
    <col min="11" max="11" width="11.140625" style="53" customWidth="1"/>
    <col min="12" max="16384" width="9.140625" style="53" customWidth="1"/>
  </cols>
  <sheetData>
    <row r="1" spans="1:11" ht="33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9" t="s">
        <v>304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3.25">
      <c r="A4" s="262" t="s">
        <v>39</v>
      </c>
      <c r="B4" s="262"/>
      <c r="C4" s="262"/>
      <c r="D4" s="262"/>
      <c r="E4" s="262"/>
      <c r="F4" s="262"/>
      <c r="G4" s="262"/>
      <c r="H4" s="262"/>
      <c r="I4" s="64" t="s">
        <v>244</v>
      </c>
      <c r="J4" s="65" t="s">
        <v>284</v>
      </c>
      <c r="K4" s="65" t="s">
        <v>285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248</v>
      </c>
      <c r="K5" s="69" t="s">
        <v>249</v>
      </c>
    </row>
    <row r="6" spans="1:11" ht="12.75">
      <c r="A6" s="218" t="s">
        <v>130</v>
      </c>
      <c r="B6" s="234"/>
      <c r="C6" s="234"/>
      <c r="D6" s="234"/>
      <c r="E6" s="234"/>
      <c r="F6" s="234"/>
      <c r="G6" s="234"/>
      <c r="H6" s="234"/>
      <c r="I6" s="264"/>
      <c r="J6" s="264"/>
      <c r="K6" s="265"/>
    </row>
    <row r="7" spans="1:11" ht="12.75">
      <c r="A7" s="212" t="s">
        <v>164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1763686973</v>
      </c>
      <c r="K7" s="7">
        <v>2459709968</v>
      </c>
    </row>
    <row r="8" spans="1:11" ht="12.75">
      <c r="A8" s="212" t="s">
        <v>93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94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4320410</v>
      </c>
      <c r="K9" s="7">
        <v>4190488</v>
      </c>
    </row>
    <row r="10" spans="1:11" ht="12.75">
      <c r="A10" s="212" t="s">
        <v>95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108564328</v>
      </c>
      <c r="K10" s="7">
        <v>150402406</v>
      </c>
    </row>
    <row r="11" spans="1:11" ht="12.75">
      <c r="A11" s="212" t="s">
        <v>96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7952899</v>
      </c>
      <c r="K11" s="7">
        <v>4650701</v>
      </c>
    </row>
    <row r="12" spans="1:11" ht="12.75">
      <c r="A12" s="209" t="s">
        <v>163</v>
      </c>
      <c r="B12" s="210"/>
      <c r="C12" s="210"/>
      <c r="D12" s="210"/>
      <c r="E12" s="210"/>
      <c r="F12" s="210"/>
      <c r="G12" s="210"/>
      <c r="H12" s="210"/>
      <c r="I12" s="1">
        <v>6</v>
      </c>
      <c r="J12" s="130">
        <f>SUM(J7:J11)</f>
        <v>1884524610</v>
      </c>
      <c r="K12" s="125">
        <f>SUM(K7:K11)</f>
        <v>2618953563</v>
      </c>
    </row>
    <row r="13" spans="1:11" ht="12.75">
      <c r="A13" s="212" t="s">
        <v>97</v>
      </c>
      <c r="B13" s="213"/>
      <c r="C13" s="213"/>
      <c r="D13" s="213"/>
      <c r="E13" s="213"/>
      <c r="F13" s="213"/>
      <c r="G13" s="213"/>
      <c r="H13" s="213"/>
      <c r="I13" s="1">
        <v>7</v>
      </c>
      <c r="J13" s="5">
        <v>1323801948</v>
      </c>
      <c r="K13" s="7">
        <v>2129757258</v>
      </c>
    </row>
    <row r="14" spans="1:11" ht="12.75">
      <c r="A14" s="212" t="s">
        <v>98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184442640</v>
      </c>
      <c r="K14" s="7">
        <v>197609355</v>
      </c>
    </row>
    <row r="15" spans="1:11" ht="12.75">
      <c r="A15" s="212" t="s">
        <v>99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9680394</v>
      </c>
      <c r="K15" s="7">
        <v>11800825</v>
      </c>
    </row>
    <row r="16" spans="1:11" ht="12.75">
      <c r="A16" s="212" t="s">
        <v>100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19760351</v>
      </c>
      <c r="K16" s="7">
        <v>18449562</v>
      </c>
    </row>
    <row r="17" spans="1:11" ht="12.75">
      <c r="A17" s="212" t="s">
        <v>101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82041437</v>
      </c>
      <c r="K17" s="7">
        <f>264618+61959122</f>
        <v>62223740</v>
      </c>
    </row>
    <row r="18" spans="1:11" ht="12.75">
      <c r="A18" s="212" t="s">
        <v>102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>
        <v>18023249</v>
      </c>
      <c r="K18" s="7">
        <v>7432068</v>
      </c>
    </row>
    <row r="19" spans="1:11" ht="12.75">
      <c r="A19" s="209" t="s">
        <v>32</v>
      </c>
      <c r="B19" s="210"/>
      <c r="C19" s="210"/>
      <c r="D19" s="210"/>
      <c r="E19" s="210"/>
      <c r="F19" s="210"/>
      <c r="G19" s="210"/>
      <c r="H19" s="210"/>
      <c r="I19" s="1">
        <v>13</v>
      </c>
      <c r="J19" s="130">
        <f>SUM(J13:J18)</f>
        <v>1637750019</v>
      </c>
      <c r="K19" s="125">
        <f>SUM(K13:K18)</f>
        <v>2427272808</v>
      </c>
    </row>
    <row r="20" spans="1:11" ht="24" customHeight="1">
      <c r="A20" s="209" t="s">
        <v>84</v>
      </c>
      <c r="B20" s="266"/>
      <c r="C20" s="266"/>
      <c r="D20" s="266"/>
      <c r="E20" s="266"/>
      <c r="F20" s="266"/>
      <c r="G20" s="266"/>
      <c r="H20" s="267"/>
      <c r="I20" s="1">
        <v>14</v>
      </c>
      <c r="J20" s="130">
        <f>IF(J12&gt;J19,J12-J19,0)</f>
        <v>246774591</v>
      </c>
      <c r="K20" s="125">
        <f>IF(K12&gt;K19,K12-K19,0)</f>
        <v>191680755</v>
      </c>
    </row>
    <row r="21" spans="1:11" ht="23.25" customHeight="1">
      <c r="A21" s="215" t="s">
        <v>85</v>
      </c>
      <c r="B21" s="268"/>
      <c r="C21" s="268"/>
      <c r="D21" s="268"/>
      <c r="E21" s="268"/>
      <c r="F21" s="268"/>
      <c r="G21" s="268"/>
      <c r="H21" s="269"/>
      <c r="I21" s="1">
        <v>15</v>
      </c>
      <c r="J21" s="130">
        <f>IF(J19&gt;J12,J19-J12,0)</f>
        <v>0</v>
      </c>
      <c r="K21" s="125">
        <f>IF(K19&gt;K12,K19-K12,0)</f>
        <v>0</v>
      </c>
    </row>
    <row r="22" spans="1:11" ht="12.75">
      <c r="A22" s="218" t="s">
        <v>131</v>
      </c>
      <c r="B22" s="234"/>
      <c r="C22" s="234"/>
      <c r="D22" s="234"/>
      <c r="E22" s="234"/>
      <c r="F22" s="234"/>
      <c r="G22" s="234"/>
      <c r="H22" s="234"/>
      <c r="I22" s="264"/>
      <c r="J22" s="264"/>
      <c r="K22" s="265"/>
    </row>
    <row r="23" spans="1:11" ht="12.75">
      <c r="A23" s="212" t="s">
        <v>136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>
        <v>53629</v>
      </c>
    </row>
    <row r="24" spans="1:11" ht="12.75">
      <c r="A24" s="212" t="s">
        <v>137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286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287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369664</v>
      </c>
      <c r="K26" s="7">
        <v>359018</v>
      </c>
    </row>
    <row r="27" spans="1:11" ht="12.75">
      <c r="A27" s="212" t="s">
        <v>138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90</v>
      </c>
      <c r="B28" s="210"/>
      <c r="C28" s="210"/>
      <c r="D28" s="210"/>
      <c r="E28" s="210"/>
      <c r="F28" s="210"/>
      <c r="G28" s="210"/>
      <c r="H28" s="210"/>
      <c r="I28" s="1">
        <v>21</v>
      </c>
      <c r="J28" s="130">
        <f>SUM(J23:J27)</f>
        <v>369664</v>
      </c>
      <c r="K28" s="125">
        <f>SUM(K23:K27)</f>
        <v>412647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15703964</v>
      </c>
      <c r="K29" s="7">
        <v>26965183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145931</v>
      </c>
      <c r="K30" s="7">
        <v>195110</v>
      </c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130">
        <f>SUM(J29:J31)</f>
        <v>15849895</v>
      </c>
      <c r="K32" s="125">
        <f>SUM(K29:K31)</f>
        <v>27160293</v>
      </c>
    </row>
    <row r="33" spans="1:11" ht="25.5" customHeight="1">
      <c r="A33" s="209" t="s">
        <v>86</v>
      </c>
      <c r="B33" s="210"/>
      <c r="C33" s="210"/>
      <c r="D33" s="210"/>
      <c r="E33" s="210"/>
      <c r="F33" s="210"/>
      <c r="G33" s="210"/>
      <c r="H33" s="210"/>
      <c r="I33" s="1">
        <v>26</v>
      </c>
      <c r="J33" s="130">
        <f>IF(J28&gt;J32,J28-J32,0)</f>
        <v>0</v>
      </c>
      <c r="K33" s="125">
        <f>IF(K28&gt;K32,K28-K32,0)</f>
        <v>0</v>
      </c>
    </row>
    <row r="34" spans="1:11" ht="22.5" customHeight="1">
      <c r="A34" s="209" t="s">
        <v>87</v>
      </c>
      <c r="B34" s="210"/>
      <c r="C34" s="210"/>
      <c r="D34" s="210"/>
      <c r="E34" s="210"/>
      <c r="F34" s="210"/>
      <c r="G34" s="210"/>
      <c r="H34" s="210"/>
      <c r="I34" s="1">
        <v>27</v>
      </c>
      <c r="J34" s="130">
        <f>IF(J32&gt;J28,J32-J28,0)</f>
        <v>15480231</v>
      </c>
      <c r="K34" s="125">
        <f>IF(K32&gt;K28,K32-K28,0)</f>
        <v>26747646</v>
      </c>
    </row>
    <row r="35" spans="1:11" ht="12.75">
      <c r="A35" s="218" t="s">
        <v>132</v>
      </c>
      <c r="B35" s="234"/>
      <c r="C35" s="234"/>
      <c r="D35" s="234"/>
      <c r="E35" s="234"/>
      <c r="F35" s="234"/>
      <c r="G35" s="234"/>
      <c r="H35" s="234"/>
      <c r="I35" s="264">
        <v>0</v>
      </c>
      <c r="J35" s="264"/>
      <c r="K35" s="265"/>
    </row>
    <row r="36" spans="1:11" ht="12.75">
      <c r="A36" s="212" t="s">
        <v>144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21448077</v>
      </c>
      <c r="K36" s="7">
        <v>33934336</v>
      </c>
    </row>
    <row r="37" spans="1:11" ht="12.75">
      <c r="A37" s="212" t="s">
        <v>23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210682579</v>
      </c>
      <c r="K37" s="7">
        <v>464754598</v>
      </c>
    </row>
    <row r="38" spans="1:11" ht="12.75">
      <c r="A38" s="212" t="s">
        <v>24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>
        <v>137052836</v>
      </c>
      <c r="K38" s="7">
        <v>168746947</v>
      </c>
    </row>
    <row r="39" spans="1:11" ht="12.75">
      <c r="A39" s="209" t="s">
        <v>34</v>
      </c>
      <c r="B39" s="210"/>
      <c r="C39" s="210"/>
      <c r="D39" s="210"/>
      <c r="E39" s="210"/>
      <c r="F39" s="210"/>
      <c r="G39" s="210"/>
      <c r="H39" s="210"/>
      <c r="I39" s="1">
        <v>31</v>
      </c>
      <c r="J39" s="130">
        <f>SUM(J36:J38)</f>
        <v>369183492</v>
      </c>
      <c r="K39" s="125">
        <f>SUM(K36:K38)</f>
        <v>667435881</v>
      </c>
    </row>
    <row r="40" spans="1:11" ht="12.75">
      <c r="A40" s="212" t="s">
        <v>25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267330040</v>
      </c>
      <c r="K40" s="7">
        <v>594439226</v>
      </c>
    </row>
    <row r="41" spans="1:11" ht="12.75">
      <c r="A41" s="212" t="s">
        <v>26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27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28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29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>
        <v>280301578</v>
      </c>
      <c r="K44" s="7">
        <v>247943076</v>
      </c>
    </row>
    <row r="45" spans="1:11" ht="12.75">
      <c r="A45" s="209" t="s">
        <v>122</v>
      </c>
      <c r="B45" s="210"/>
      <c r="C45" s="210"/>
      <c r="D45" s="210"/>
      <c r="E45" s="210"/>
      <c r="F45" s="210"/>
      <c r="G45" s="210"/>
      <c r="H45" s="210"/>
      <c r="I45" s="1">
        <v>37</v>
      </c>
      <c r="J45" s="130">
        <f>SUM(J40:J44)</f>
        <v>547631618</v>
      </c>
      <c r="K45" s="125">
        <f>SUM(K40:K44)</f>
        <v>842382302</v>
      </c>
    </row>
    <row r="46" spans="1:11" ht="21" customHeight="1">
      <c r="A46" s="209" t="s">
        <v>134</v>
      </c>
      <c r="B46" s="210"/>
      <c r="C46" s="210"/>
      <c r="D46" s="210"/>
      <c r="E46" s="210"/>
      <c r="F46" s="210"/>
      <c r="G46" s="210"/>
      <c r="H46" s="210"/>
      <c r="I46" s="1">
        <v>38</v>
      </c>
      <c r="J46" s="130">
        <f>IF(J39&gt;J45,J39-J45,0)</f>
        <v>0</v>
      </c>
      <c r="K46" s="125">
        <f>IF(K39&gt;K45,K39-K45,0)</f>
        <v>0</v>
      </c>
    </row>
    <row r="47" spans="1:11" ht="21" customHeight="1">
      <c r="A47" s="209" t="s">
        <v>135</v>
      </c>
      <c r="B47" s="210"/>
      <c r="C47" s="210"/>
      <c r="D47" s="210"/>
      <c r="E47" s="210"/>
      <c r="F47" s="210"/>
      <c r="G47" s="210"/>
      <c r="H47" s="210"/>
      <c r="I47" s="1">
        <v>39</v>
      </c>
      <c r="J47" s="130">
        <f>IF(J45&gt;J39,J45-J39,0)</f>
        <v>178448126</v>
      </c>
      <c r="K47" s="125">
        <f>IF(K45&gt;K39,K45-K39,0)</f>
        <v>174946421</v>
      </c>
    </row>
    <row r="48" spans="1:11" ht="12.75">
      <c r="A48" s="209" t="s">
        <v>123</v>
      </c>
      <c r="B48" s="210"/>
      <c r="C48" s="210"/>
      <c r="D48" s="210"/>
      <c r="E48" s="210"/>
      <c r="F48" s="210"/>
      <c r="G48" s="210"/>
      <c r="H48" s="210"/>
      <c r="I48" s="1">
        <v>40</v>
      </c>
      <c r="J48" s="130">
        <f>IF(J20-J21+J33-J34+J46-J47&gt;0,J20-J21+J33-J34+J46-J47,0)</f>
        <v>52846234</v>
      </c>
      <c r="K48" s="125">
        <f>IF(K20-K21+K33-K34+K46-K47&gt;0,K20-K21+K33-K34+K46-K47,0)</f>
        <v>0</v>
      </c>
    </row>
    <row r="49" spans="1:11" ht="12.75">
      <c r="A49" s="209" t="s">
        <v>12</v>
      </c>
      <c r="B49" s="210"/>
      <c r="C49" s="210"/>
      <c r="D49" s="210"/>
      <c r="E49" s="210"/>
      <c r="F49" s="210"/>
      <c r="G49" s="210"/>
      <c r="H49" s="210"/>
      <c r="I49" s="1">
        <v>41</v>
      </c>
      <c r="J49" s="130">
        <f>IF(J21-J20+J34-J33+J47-J46&gt;0,J21-J20+J34-J33+J47-J46,0)</f>
        <v>0</v>
      </c>
      <c r="K49" s="125">
        <f>IF(K21-K20+K34-K33+K47-K46&gt;0,K21-K20+K34-K33+K47-K46,0)</f>
        <v>10013312</v>
      </c>
    </row>
    <row r="50" spans="1:11" ht="12.75">
      <c r="A50" s="209" t="s">
        <v>133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26190868</v>
      </c>
      <c r="K50" s="7">
        <v>21338547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52846234</v>
      </c>
      <c r="K51" s="7"/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>
        <v>10013312</v>
      </c>
    </row>
    <row r="53" spans="1:11" ht="12.75">
      <c r="A53" s="215" t="s">
        <v>147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3">
        <f>J50+J51-J52</f>
        <v>79037102</v>
      </c>
      <c r="K53" s="61">
        <f>K50+K51-K52</f>
        <v>11325235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96" right="0.24" top="0.77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9.140625" style="72" customWidth="1"/>
    <col min="2" max="2" width="7.140625" style="72" customWidth="1"/>
    <col min="3" max="3" width="7.57421875" style="72" customWidth="1"/>
    <col min="4" max="4" width="6.57421875" style="72" customWidth="1"/>
    <col min="5" max="5" width="10.140625" style="72" bestFit="1" customWidth="1"/>
    <col min="6" max="6" width="6.8515625" style="72" customWidth="1"/>
    <col min="7" max="7" width="5.28125" style="72" customWidth="1"/>
    <col min="8" max="8" width="8.00390625" style="72" customWidth="1"/>
    <col min="9" max="9" width="7.28125" style="72" customWidth="1"/>
    <col min="10" max="10" width="9.8515625" style="72" customWidth="1"/>
    <col min="11" max="11" width="10.28125" style="72" customWidth="1"/>
    <col min="12" max="16384" width="9.140625" style="72" customWidth="1"/>
  </cols>
  <sheetData>
    <row r="1" spans="1:12" ht="40.5" customHeight="1">
      <c r="A1" s="285" t="s">
        <v>246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71"/>
    </row>
    <row r="2" spans="1:12" ht="15.75">
      <c r="A2" s="43"/>
      <c r="B2" s="70"/>
      <c r="C2" s="288" t="s">
        <v>247</v>
      </c>
      <c r="D2" s="288"/>
      <c r="E2" s="73">
        <v>40544</v>
      </c>
      <c r="F2" s="44" t="s">
        <v>215</v>
      </c>
      <c r="G2" s="289">
        <v>40816</v>
      </c>
      <c r="H2" s="290"/>
      <c r="I2" s="70"/>
      <c r="J2" s="70"/>
      <c r="K2" s="70"/>
      <c r="L2" s="74"/>
    </row>
    <row r="3" spans="1:11" ht="23.25">
      <c r="A3" s="291" t="s">
        <v>39</v>
      </c>
      <c r="B3" s="291"/>
      <c r="C3" s="291"/>
      <c r="D3" s="291"/>
      <c r="E3" s="291"/>
      <c r="F3" s="291"/>
      <c r="G3" s="291"/>
      <c r="H3" s="291"/>
      <c r="I3" s="76" t="s">
        <v>270</v>
      </c>
      <c r="J3" s="77" t="s">
        <v>124</v>
      </c>
      <c r="K3" s="77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9">
        <v>2</v>
      </c>
      <c r="J4" s="78" t="s">
        <v>248</v>
      </c>
      <c r="K4" s="78" t="s">
        <v>249</v>
      </c>
    </row>
    <row r="5" spans="1:11" ht="12.75">
      <c r="A5" s="276" t="s">
        <v>250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902101590</v>
      </c>
      <c r="K5" s="46">
        <v>902101590</v>
      </c>
    </row>
    <row r="6" spans="1:11" ht="12.75">
      <c r="A6" s="276" t="s">
        <v>251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2.75">
      <c r="A7" s="276" t="s">
        <v>252</v>
      </c>
      <c r="B7" s="277"/>
      <c r="C7" s="277"/>
      <c r="D7" s="277"/>
      <c r="E7" s="277"/>
      <c r="F7" s="277"/>
      <c r="G7" s="277"/>
      <c r="H7" s="277"/>
      <c r="I7" s="45">
        <v>3</v>
      </c>
      <c r="J7" s="47"/>
      <c r="K7" s="47"/>
    </row>
    <row r="8" spans="1:11" ht="12.75">
      <c r="A8" s="276" t="s">
        <v>253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-108711297</v>
      </c>
      <c r="K8" s="47">
        <v>-244817257</v>
      </c>
    </row>
    <row r="9" spans="1:11" ht="12.75">
      <c r="A9" s="276" t="s">
        <v>254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-136105960</v>
      </c>
      <c r="K9" s="47">
        <v>114473584</v>
      </c>
    </row>
    <row r="10" spans="1:11" ht="12.75">
      <c r="A10" s="276" t="s">
        <v>255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/>
      <c r="K10" s="47"/>
    </row>
    <row r="11" spans="1:11" ht="12.75">
      <c r="A11" s="276" t="s">
        <v>256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257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/>
      <c r="K12" s="47"/>
    </row>
    <row r="13" spans="1:11" ht="12.75">
      <c r="A13" s="276" t="s">
        <v>258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/>
      <c r="K13" s="47"/>
    </row>
    <row r="14" spans="1:11" ht="12.75">
      <c r="A14" s="278" t="s">
        <v>259</v>
      </c>
      <c r="B14" s="279"/>
      <c r="C14" s="279"/>
      <c r="D14" s="279"/>
      <c r="E14" s="279"/>
      <c r="F14" s="279"/>
      <c r="G14" s="279"/>
      <c r="H14" s="279"/>
      <c r="I14" s="45">
        <v>10</v>
      </c>
      <c r="J14" s="125">
        <f>SUM(J5:J13)</f>
        <v>657284333</v>
      </c>
      <c r="K14" s="125">
        <f>SUM(K5:K13)</f>
        <v>771757917</v>
      </c>
    </row>
    <row r="15" spans="1:11" ht="12.75">
      <c r="A15" s="276" t="s">
        <v>260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261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262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263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264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265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266</v>
      </c>
      <c r="B21" s="279"/>
      <c r="C21" s="279"/>
      <c r="D21" s="279"/>
      <c r="E21" s="279"/>
      <c r="F21" s="279"/>
      <c r="G21" s="279"/>
      <c r="H21" s="279"/>
      <c r="I21" s="45">
        <v>17</v>
      </c>
      <c r="J21" s="129">
        <f>SUM(J15:J20)</f>
        <v>0</v>
      </c>
      <c r="K21" s="12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267</v>
      </c>
      <c r="B23" s="271"/>
      <c r="C23" s="271"/>
      <c r="D23" s="271"/>
      <c r="E23" s="271"/>
      <c r="F23" s="271"/>
      <c r="G23" s="271"/>
      <c r="H23" s="271"/>
      <c r="I23" s="48">
        <v>18</v>
      </c>
      <c r="J23" s="46"/>
      <c r="K23" s="46"/>
    </row>
    <row r="24" spans="1:11" ht="17.25" customHeight="1">
      <c r="A24" s="272" t="s">
        <v>268</v>
      </c>
      <c r="B24" s="273"/>
      <c r="C24" s="273"/>
      <c r="D24" s="273"/>
      <c r="E24" s="273"/>
      <c r="F24" s="273"/>
      <c r="G24" s="273"/>
      <c r="H24" s="273"/>
      <c r="I24" s="49">
        <v>19</v>
      </c>
      <c r="J24" s="75"/>
      <c r="K24" s="75"/>
    </row>
    <row r="25" spans="1:11" ht="30" customHeight="1">
      <c r="A25" s="274" t="s">
        <v>269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A16:H16"/>
    <mergeCell ref="A23:H23"/>
    <mergeCell ref="A24:H24"/>
    <mergeCell ref="A25:K25"/>
    <mergeCell ref="A19:H19"/>
    <mergeCell ref="A20:H20"/>
    <mergeCell ref="A21:H21"/>
    <mergeCell ref="A22:K22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245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3" t="s">
        <v>281</v>
      </c>
      <c r="B4" s="294"/>
      <c r="C4" s="294"/>
      <c r="D4" s="294"/>
      <c r="E4" s="294"/>
      <c r="F4" s="294"/>
      <c r="G4" s="294"/>
      <c r="H4" s="294"/>
      <c r="I4" s="294"/>
      <c r="J4" s="295"/>
    </row>
    <row r="5" spans="1:10" ht="12.75" customHeight="1">
      <c r="A5" s="296"/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2.75" customHeight="1">
      <c r="A6" s="296"/>
      <c r="B6" s="297"/>
      <c r="C6" s="297"/>
      <c r="D6" s="297"/>
      <c r="E6" s="297"/>
      <c r="F6" s="297"/>
      <c r="G6" s="297"/>
      <c r="H6" s="297"/>
      <c r="I6" s="297"/>
      <c r="J6" s="298"/>
    </row>
    <row r="7" spans="1:10" ht="12.75" customHeight="1">
      <c r="A7" s="296"/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 customHeight="1">
      <c r="A8" s="296"/>
      <c r="B8" s="297"/>
      <c r="C8" s="297"/>
      <c r="D8" s="297"/>
      <c r="E8" s="297"/>
      <c r="F8" s="297"/>
      <c r="G8" s="297"/>
      <c r="H8" s="297"/>
      <c r="I8" s="297"/>
      <c r="J8" s="298"/>
    </row>
    <row r="9" spans="1:10" ht="12.75" customHeight="1">
      <c r="A9" s="296"/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2011-10-26T08:08:09Z</cp:lastPrinted>
  <dcterms:created xsi:type="dcterms:W3CDTF">2008-10-17T11:51:54Z</dcterms:created>
  <dcterms:modified xsi:type="dcterms:W3CDTF">2011-10-27T12:56:21Z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