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4400" windowHeight="12240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40" i="20" l="1"/>
  <c r="K42" i="20"/>
  <c r="L20" i="18" l="1"/>
  <c r="L19" i="18"/>
  <c r="L18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J67" i="21" s="1"/>
  <c r="K115" i="21"/>
  <c r="K67" i="2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K23" i="17" s="1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34" i="20" l="1"/>
  <c r="K47" i="20"/>
  <c r="J46" i="20"/>
  <c r="J43" i="18"/>
  <c r="K33" i="20"/>
  <c r="K20" i="20"/>
  <c r="K21" i="20"/>
  <c r="M43" i="18"/>
  <c r="J11" i="18"/>
  <c r="J44" i="18" s="1"/>
  <c r="J46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M47" i="18" l="1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<sst xmlns="http://schemas.openxmlformats.org/spreadsheetml/2006/main" count="822" uniqueCount="403">
  <si>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</si>
  <si>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</si>
  <si>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</si>
  <si>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</si>
  <si>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</si>
  <si>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</si>
  <si>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</si>
  <si>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</si>
  <si>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</si>
  <si>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</si>
  <si>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</si>
  <si>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</si>
  <si>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</si>
  <si>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</si>
  <si>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</si>
  <si>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</si>
  <si>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</si>
  <si>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</si>
  <si>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</si>
  <si>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</si>
  <si>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</si>
  <si>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</si>
  <si>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</si>
  <si>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</si>
  <si>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</si>
  <si>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</si>
  <si>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</si>
  <si>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</si>
  <si>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</si>
  <si>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</si>
  <si>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</si>
  <si>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</si>
  <si>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</si>
  <si>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</si>
  <si>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</si>
  <si>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</si>
  <si>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</si>
  <si>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</si>
  <si>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</si>
  <si>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</si>
  <si>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</si>
  <si>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</si>
  <si>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</si>
  <si>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</si>
  <si>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</si>
  <si>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</si>
  <si>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</si>
  <si>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</si>
  <si>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</si>
  <si>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</si>
  <si>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</si>
  <si>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</si>
  <si>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</si>
  <si>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</si>
  <si>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</si>
  <si>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</si>
  <si>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</si>
  <si>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</si>
  <si>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</si>
  <si>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</si>
  <si>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</si>
  <si>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</si>
  <si>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</si>
  <si>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</si>
  <si>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</si>
  <si>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</si>
  <si>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</si>
  <si>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</si>
  <si>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</si>
  <si>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</si>
  <si>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</si>
  <si>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</si>
  <si>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</si>
  <si>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</si>
  <si>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</si>
  <si>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</si>
  <si>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</si>
  <si>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</si>
  <si>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</si>
  <si>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</si>
  <si>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</si>
  <si>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</si>
  <si>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</si>
  <si>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</si>
  <si>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</si>
  <si>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</si>
  <si>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</si>
  <si>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</si>
  <si>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</si>
  <si>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</si>
  <si>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</si>
  <si>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</si>
  <si>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</si>
  <si>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</si>
  <si>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</si>
  <si>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</si>
  <si>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</si>
  <si>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</si>
  <si>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</si>
  <si>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</si>
  <si>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</si>
  <si>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</si>
  <si>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</si>
  <si>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</si>
  <si>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</si>
  <si>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</si>
  <si>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</si>
  <si>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</si>
  <si>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</si>
  <si>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</si>
  <si>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</si>
  <si>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</si>
  <si>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</si>
  <si>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</si>
  <si>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</si>
  <si>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</si>
  <si>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</si>
  <si>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</si>
  <si>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</si>
  <si>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</si>
  <si>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</si>
  <si>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</si>
  <si>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</si>
  <si>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</si>
  <si>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</si>
  <si>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</si>
  <si>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</si>
  <si>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</si>
  <si>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</si>
  <si>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</si>
  <si>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</si>
  <si>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</si>
  <si>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</si>
  <si>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</si>
  <si>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</si>
  <si>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</si>
  <si>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</si>
  <si>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</si>
  <si>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</si>
  <si>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</si>
  <si>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</si>
  <si>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</si>
  <si>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</si>
  <si>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</si>
  <si>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</si>
  <si>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</si>
  <si>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</si>
  <si>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</si>
  <si>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</si>
  <si>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</si>
  <si>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</si>
  <si>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</si>
  <si>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</si>
  <si>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</si>
  <si>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</si>
  <si>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</si>
  <si>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</si>
  <si>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</si>
  <si>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</si>
  <si>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</si>
  <si>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</si>
  <si>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</si>
  <si>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</si>
  <si>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</si>
  <si>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</si>
  <si>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</si>
  <si>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</si>
  <si>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</si>
  <si>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</si>
  <si>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</si>
  <si>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</si>
  <si>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</si>
  <si>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</si>
  <si>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</si>
  <si>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</si>
  <si>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</si>
  <si>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</si>
  <si>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</si>
  <si>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</si>
  <si>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</si>
  <si>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</si>
  <si>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</si>
  <si>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</si>
  <si>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</si>
  <si>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</si>
  <si>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</si>
  <si>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</si>
  <si>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</si>
  <si>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</si>
  <si>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</si>
  <si>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</si>
  <si>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</si>
  <si>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</si>
  <si>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</si>
  <si>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</si>
  <si>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</si>
  <si>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</si>
  <si>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</si>
  <si>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</si>
  <si>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</si>
  <si>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</si>
  <si>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</si>
  <si>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</si>
  <si>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</si>
  <si>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</si>
  <si>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</si>
  <si>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</si>
  <si>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</si>
  <si>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</si>
  <si>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</si>
  <si>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</si>
  <si>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</si>
  <si>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</si>
  <si>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</si>
  <si>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</si>
  <si>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</si>
  <si>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</si>
  <si>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</si>
  <si>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</si>
  <si>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</si>
  <si>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</si>
  <si>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</si>
  <si>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</si>
  <si>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</si>
  <si>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</si>
  <si>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</si>
  <si>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</si>
  <si>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</si>
  <si>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</si>
  <si>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</si>
  <si>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</si>
  <si>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</si>
  <si>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</si>
  <si>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</si>
  <si>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</si>
  <si>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</si>
  <si>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</si>
  <si>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</si>
  <si>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</si>
  <si>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</si>
  <si>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</si>
  <si>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</si>
  <si>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</si>
  <si>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</si>
  <si>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</si>
  <si>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</si>
  <si>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</si>
  <si>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</si>
  <si>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</si>
  <si>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</si>
  <si>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</si>
  <si>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</si>
  <si>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</si>
  <si>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</si>
  <si>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</si>
  <si>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</si>
  <si>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</si>
  <si>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</si>
  <si>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</si>
  <si>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</si>
  <si>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</si>
  <si>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</si>
  <si>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</si>
  <si>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</si>
  <si>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</si>
  <si>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</si>
  <si>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</si>
  <si>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</si>
  <si>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</si>
  <si>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</si>
  <si>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</si>
  <si>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</si>
  <si>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</si>
  <si>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</si>
  <si>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</si>
  <si>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</si>
  <si>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</si>
  <si>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</si>
  <si>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</si>
  <si>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</si>
  <si>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</si>
  <si>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</si>
  <si>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</si>
  <si>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</si>
  <si>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</si>
  <si>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</si>
  <si>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</si>
  <si>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</si>
  <si>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</si>
  <si>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</si>
  <si>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</si>
  <si>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</si>
  <si>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</si>
  <si>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</si>
  <si>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</si>
  <si>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</si>
  <si>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</si>
  <si>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</si>
  <si>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</si>
  <si>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</si>
  <si>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</si>
  <si>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</si>
  <si>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</si>
  <si>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</si>
  <si>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</si>
  <si>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</si>
  <si>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</si>
  <si>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</si>
  <si>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</si>
  <si>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</si>
  <si>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</si>
  <si>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</si>
  <si>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</si>
  <si>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</si>
  <si>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</si>
  <si>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</si>
  <si>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</si>
  <si>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</si>
  <si>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</si>
  <si>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</si>
  <si>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</si>
  <si>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</si>
  <si>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</si>
  <si>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</si>
  <si>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</si>
  <si>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</si>
  <si>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</si>
  <si>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</si>
  <si>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</si>
  <si>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</si>
  <si>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</si>
  <si>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</si>
  <si>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</si>
  <si>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</si>
  <si>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</si>
  <si>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</si>
  <si>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</si>
  <si>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</si>
  <si>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</si>
  <si>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</si>
  <si>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</si>
  <si>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</si>
  <si>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</si>
  <si>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</si>
  <si>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</si>
  <si>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</si>
  <si>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</si>
  <si>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</si>
  <si>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</si>
  <si>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</si>
  <si>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</si>
  <si>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</si>
  <si>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</si>
  <si>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</si>
  <si>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</si>
  <si>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</si>
  <si>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</si>
  <si>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</si>
  <si>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</si>
  <si>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</si>
  <si>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</si>
  <si>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</si>
  <si>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</si>
  <si>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</si>
  <si>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</si>
  <si>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</si>
  <si>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</si>
  <si>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</si>
  <si>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</si>
  <si>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</si>
  <si>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</si>
  <si>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</si>
  <si>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</si>
  <si>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</si>
  <si>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</si>
  <si>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</si>
  <si>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</si>
  <si>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</si>
  <si>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</si>
  <si>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</si>
  <si>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</si>
  <si>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</si>
  <si>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</si>
  <si>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</si>
  <si>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</si>
  <si>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</si>
  <si>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</si>
  <si>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</si>
  <si>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</si>
  <si>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</si>
  <si>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</si>
  <si>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</si>
  <si>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</si>
  <si>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</si>
  <si>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1.1.2014.</t>
  </si>
  <si>
    <t>Brajević Iva</t>
  </si>
  <si>
    <t>048 651 228</t>
  </si>
  <si>
    <t>Iva.Brajevic@podravka.hr</t>
  </si>
  <si>
    <t>Računovodstvene politike u 2014.g. nisu se mijenjale.</t>
  </si>
  <si>
    <t>30.6.2014.</t>
  </si>
  <si>
    <t>stanje na dan 30.6.2014.</t>
  </si>
  <si>
    <t>u razdoblju 1.1.2014. do 30.6.2014.</t>
  </si>
  <si>
    <t>za razdoblje od 1.1.2014. do 30.6.2014.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</si>
</sst>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F85" sqref="F85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74" t="s">
        <v>300</v>
      </c>
      <c r="B1" s="174"/>
      <c r="C1" s="174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8" t="s">
        <v>301</v>
      </c>
      <c r="B2" s="218"/>
      <c r="C2" s="218"/>
      <c r="D2" s="219"/>
      <c r="E2" s="34" t="s">
        <v>394</v>
      </c>
      <c r="F2" s="35"/>
      <c r="G2" s="36" t="s">
        <v>302</v>
      </c>
      <c r="H2" s="34" t="s">
        <v>399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20" t="s">
        <v>363</v>
      </c>
      <c r="B4" s="220"/>
      <c r="C4" s="220"/>
      <c r="D4" s="220"/>
      <c r="E4" s="220"/>
      <c r="F4" s="220"/>
      <c r="G4" s="220"/>
      <c r="H4" s="220"/>
      <c r="I4" s="220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61" t="s">
        <v>303</v>
      </c>
      <c r="B6" s="162"/>
      <c r="C6" s="176" t="s">
        <v>367</v>
      </c>
      <c r="D6" s="177"/>
      <c r="E6" s="221"/>
      <c r="F6" s="221"/>
      <c r="G6" s="221"/>
      <c r="H6" s="221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21"/>
      <c r="F7" s="221"/>
      <c r="G7" s="221"/>
      <c r="H7" s="221"/>
      <c r="I7" s="49"/>
      <c r="J7" s="32"/>
      <c r="K7" s="32"/>
      <c r="L7" s="32"/>
    </row>
    <row r="8" spans="1:12" x14ac:dyDescent="0.2">
      <c r="A8" s="222" t="s">
        <v>304</v>
      </c>
      <c r="B8" s="223"/>
      <c r="C8" s="176" t="s">
        <v>368</v>
      </c>
      <c r="D8" s="177"/>
      <c r="E8" s="221"/>
      <c r="F8" s="221"/>
      <c r="G8" s="221"/>
      <c r="H8" s="221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15" t="s">
        <v>305</v>
      </c>
      <c r="B10" s="216"/>
      <c r="C10" s="176" t="s">
        <v>369</v>
      </c>
      <c r="D10" s="177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17"/>
      <c r="B11" s="217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61" t="s">
        <v>306</v>
      </c>
      <c r="B12" s="162"/>
      <c r="C12" s="178" t="s">
        <v>370</v>
      </c>
      <c r="D12" s="224"/>
      <c r="E12" s="224"/>
      <c r="F12" s="224"/>
      <c r="G12" s="224"/>
      <c r="H12" s="224"/>
      <c r="I12" s="225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61" t="s">
        <v>307</v>
      </c>
      <c r="B14" s="162"/>
      <c r="C14" s="226">
        <v>48000</v>
      </c>
      <c r="D14" s="227"/>
      <c r="E14" s="41"/>
      <c r="F14" s="178" t="s">
        <v>371</v>
      </c>
      <c r="G14" s="213"/>
      <c r="H14" s="213"/>
      <c r="I14" s="214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61" t="s">
        <v>308</v>
      </c>
      <c r="B16" s="162"/>
      <c r="C16" s="178" t="s">
        <v>372</v>
      </c>
      <c r="D16" s="213"/>
      <c r="E16" s="213"/>
      <c r="F16" s="213"/>
      <c r="G16" s="213"/>
      <c r="H16" s="213"/>
      <c r="I16" s="214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61" t="s">
        <v>309</v>
      </c>
      <c r="B18" s="162"/>
      <c r="C18" s="206" t="s">
        <v>376</v>
      </c>
      <c r="D18" s="207"/>
      <c r="E18" s="207"/>
      <c r="F18" s="207"/>
      <c r="G18" s="207"/>
      <c r="H18" s="207"/>
      <c r="I18" s="208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61" t="s">
        <v>310</v>
      </c>
      <c r="B20" s="162"/>
      <c r="C20" s="206" t="s">
        <v>373</v>
      </c>
      <c r="D20" s="207"/>
      <c r="E20" s="207"/>
      <c r="F20" s="207"/>
      <c r="G20" s="207"/>
      <c r="H20" s="207"/>
      <c r="I20" s="208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61" t="s">
        <v>311</v>
      </c>
      <c r="B22" s="162"/>
      <c r="C22" s="54">
        <v>201</v>
      </c>
      <c r="D22" s="178" t="s">
        <v>371</v>
      </c>
      <c r="E22" s="209"/>
      <c r="F22" s="210"/>
      <c r="G22" s="211"/>
      <c r="H22" s="212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61" t="s">
        <v>312</v>
      </c>
      <c r="B24" s="162"/>
      <c r="C24" s="54">
        <v>6</v>
      </c>
      <c r="D24" s="184" t="s">
        <v>374</v>
      </c>
      <c r="E24" s="198"/>
      <c r="F24" s="198"/>
      <c r="G24" s="199"/>
      <c r="H24" s="48" t="s">
        <v>313</v>
      </c>
      <c r="I24" s="153">
        <v>3074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364</v>
      </c>
      <c r="I25" s="53"/>
      <c r="J25" s="32"/>
      <c r="K25" s="32"/>
      <c r="L25" s="32"/>
    </row>
    <row r="26" spans="1:12" x14ac:dyDescent="0.2">
      <c r="A26" s="161" t="s">
        <v>314</v>
      </c>
      <c r="B26" s="162"/>
      <c r="C26" s="57" t="s">
        <v>393</v>
      </c>
      <c r="D26" s="58"/>
      <c r="E26" s="32"/>
      <c r="F26" s="59"/>
      <c r="G26" s="161" t="s">
        <v>315</v>
      </c>
      <c r="H26" s="162"/>
      <c r="I26" s="60" t="s">
        <v>375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200" t="s">
        <v>316</v>
      </c>
      <c r="B28" s="201"/>
      <c r="C28" s="202"/>
      <c r="D28" s="202"/>
      <c r="E28" s="203" t="s">
        <v>317</v>
      </c>
      <c r="F28" s="204"/>
      <c r="G28" s="204"/>
      <c r="H28" s="205" t="s">
        <v>318</v>
      </c>
      <c r="I28" s="205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3"/>
      <c r="B30" s="194"/>
      <c r="C30" s="194"/>
      <c r="D30" s="195"/>
      <c r="E30" s="193"/>
      <c r="F30" s="194"/>
      <c r="G30" s="194"/>
      <c r="H30" s="176"/>
      <c r="I30" s="177"/>
      <c r="J30" s="32"/>
      <c r="K30" s="32"/>
      <c r="L30" s="32"/>
    </row>
    <row r="31" spans="1:12" x14ac:dyDescent="0.2">
      <c r="A31" s="105"/>
      <c r="B31" s="105"/>
      <c r="C31" s="106"/>
      <c r="D31" s="196"/>
      <c r="E31" s="196"/>
      <c r="F31" s="196"/>
      <c r="G31" s="197"/>
      <c r="H31" s="56"/>
      <c r="I31" s="115"/>
      <c r="J31" s="32"/>
      <c r="K31" s="32"/>
      <c r="L31" s="32"/>
    </row>
    <row r="32" spans="1:12" x14ac:dyDescent="0.2">
      <c r="A32" s="193"/>
      <c r="B32" s="194"/>
      <c r="C32" s="194"/>
      <c r="D32" s="195"/>
      <c r="E32" s="193"/>
      <c r="F32" s="194"/>
      <c r="G32" s="194"/>
      <c r="H32" s="191"/>
      <c r="I32" s="192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3"/>
      <c r="B34" s="194"/>
      <c r="C34" s="194"/>
      <c r="D34" s="195"/>
      <c r="E34" s="188"/>
      <c r="F34" s="189"/>
      <c r="G34" s="189"/>
      <c r="H34" s="176"/>
      <c r="I34" s="177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3"/>
      <c r="B36" s="194"/>
      <c r="C36" s="194"/>
      <c r="D36" s="195"/>
      <c r="E36" s="188"/>
      <c r="F36" s="189"/>
      <c r="G36" s="189"/>
      <c r="H36" s="191"/>
      <c r="I36" s="192"/>
      <c r="J36" s="32"/>
      <c r="K36" s="32"/>
      <c r="L36" s="32"/>
    </row>
    <row r="37" spans="1:12" x14ac:dyDescent="0.2">
      <c r="A37" s="107"/>
      <c r="B37" s="107"/>
      <c r="C37" s="186"/>
      <c r="D37" s="187"/>
      <c r="E37" s="56"/>
      <c r="F37" s="186"/>
      <c r="G37" s="187"/>
      <c r="H37" s="56"/>
      <c r="I37" s="56"/>
      <c r="J37" s="32"/>
      <c r="K37" s="32"/>
      <c r="L37" s="32"/>
    </row>
    <row r="38" spans="1:12" x14ac:dyDescent="0.2">
      <c r="A38" s="188"/>
      <c r="B38" s="189"/>
      <c r="C38" s="189"/>
      <c r="D38" s="190"/>
      <c r="E38" s="188"/>
      <c r="F38" s="189"/>
      <c r="G38" s="189"/>
      <c r="H38" s="191"/>
      <c r="I38" s="192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188"/>
      <c r="B40" s="189"/>
      <c r="C40" s="189"/>
      <c r="D40" s="190"/>
      <c r="E40" s="188"/>
      <c r="F40" s="189"/>
      <c r="G40" s="189"/>
      <c r="H40" s="191"/>
      <c r="I40" s="192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56" t="s">
        <v>319</v>
      </c>
      <c r="B44" s="157"/>
      <c r="C44" s="176"/>
      <c r="D44" s="177"/>
      <c r="E44" s="42"/>
      <c r="F44" s="178"/>
      <c r="G44" s="179"/>
      <c r="H44" s="179"/>
      <c r="I44" s="180"/>
      <c r="J44" s="32"/>
      <c r="K44" s="32"/>
      <c r="L44" s="32"/>
    </row>
    <row r="45" spans="1:12" x14ac:dyDescent="0.2">
      <c r="A45" s="63"/>
      <c r="B45" s="63"/>
      <c r="C45" s="181"/>
      <c r="D45" s="182"/>
      <c r="E45" s="41"/>
      <c r="F45" s="181"/>
      <c r="G45" s="183"/>
      <c r="H45" s="67"/>
      <c r="I45" s="67"/>
      <c r="J45" s="32"/>
      <c r="K45" s="32"/>
      <c r="L45" s="32"/>
    </row>
    <row r="46" spans="1:12" x14ac:dyDescent="0.2">
      <c r="A46" s="156" t="s">
        <v>320</v>
      </c>
      <c r="B46" s="157"/>
      <c r="C46" s="184" t="s">
        <v>395</v>
      </c>
      <c r="D46" s="185"/>
      <c r="E46" s="185"/>
      <c r="F46" s="185"/>
      <c r="G46" s="185"/>
      <c r="H46" s="185"/>
      <c r="I46" s="185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56" t="s">
        <v>322</v>
      </c>
      <c r="B48" s="157"/>
      <c r="C48" s="163" t="s">
        <v>396</v>
      </c>
      <c r="D48" s="164"/>
      <c r="E48" s="173"/>
      <c r="F48" s="42"/>
      <c r="G48" s="48" t="s">
        <v>323</v>
      </c>
      <c r="H48" s="163" t="s">
        <v>385</v>
      </c>
      <c r="I48" s="173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56" t="s">
        <v>309</v>
      </c>
      <c r="B50" s="157"/>
      <c r="C50" s="158" t="s">
        <v>397</v>
      </c>
      <c r="D50" s="159"/>
      <c r="E50" s="159"/>
      <c r="F50" s="159"/>
      <c r="G50" s="159"/>
      <c r="H50" s="159"/>
      <c r="I50" s="160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61" t="s">
        <v>324</v>
      </c>
      <c r="B52" s="162"/>
      <c r="C52" s="163" t="s">
        <v>380</v>
      </c>
      <c r="D52" s="164"/>
      <c r="E52" s="164"/>
      <c r="F52" s="164"/>
      <c r="G52" s="164"/>
      <c r="H52" s="164"/>
      <c r="I52" s="165"/>
      <c r="J52" s="32"/>
      <c r="K52" s="32"/>
      <c r="L52" s="32"/>
    </row>
    <row r="53" spans="1:12" x14ac:dyDescent="0.2">
      <c r="A53" s="69"/>
      <c r="B53" s="69"/>
      <c r="C53" s="175" t="s">
        <v>325</v>
      </c>
      <c r="D53" s="175"/>
      <c r="E53" s="175"/>
      <c r="F53" s="175"/>
      <c r="G53" s="175"/>
      <c r="H53" s="175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66" t="s">
        <v>326</v>
      </c>
      <c r="C55" s="167"/>
      <c r="D55" s="167"/>
      <c r="E55" s="167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168" t="s">
        <v>377</v>
      </c>
      <c r="C56" s="169"/>
      <c r="D56" s="169"/>
      <c r="E56" s="169"/>
      <c r="F56" s="169"/>
      <c r="G56" s="169"/>
      <c r="H56" s="169"/>
      <c r="I56" s="169"/>
      <c r="J56" s="32"/>
      <c r="K56" s="32"/>
      <c r="L56" s="32"/>
    </row>
    <row r="57" spans="1:12" x14ac:dyDescent="0.2">
      <c r="A57" s="69"/>
      <c r="B57" s="168" t="s">
        <v>354</v>
      </c>
      <c r="C57" s="169"/>
      <c r="D57" s="169"/>
      <c r="E57" s="169"/>
      <c r="F57" s="169"/>
      <c r="G57" s="169"/>
      <c r="H57" s="169"/>
      <c r="I57" s="93"/>
      <c r="J57" s="32"/>
      <c r="K57" s="32"/>
      <c r="L57" s="32"/>
    </row>
    <row r="58" spans="1:12" x14ac:dyDescent="0.2">
      <c r="A58" s="69"/>
      <c r="B58" s="168" t="s">
        <v>355</v>
      </c>
      <c r="C58" s="169"/>
      <c r="D58" s="169"/>
      <c r="E58" s="169"/>
      <c r="F58" s="169"/>
      <c r="G58" s="169"/>
      <c r="H58" s="169"/>
      <c r="I58" s="169"/>
      <c r="J58" s="32"/>
      <c r="K58" s="32"/>
      <c r="L58" s="32"/>
    </row>
    <row r="59" spans="1:12" x14ac:dyDescent="0.2">
      <c r="A59" s="69"/>
      <c r="B59" s="168" t="s">
        <v>356</v>
      </c>
      <c r="C59" s="169"/>
      <c r="D59" s="169"/>
      <c r="E59" s="169"/>
      <c r="F59" s="169"/>
      <c r="G59" s="169"/>
      <c r="H59" s="169"/>
      <c r="I59" s="169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170" t="s">
        <v>329</v>
      </c>
      <c r="H62" s="171"/>
      <c r="I62" s="172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54"/>
      <c r="H63" s="155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0" zoomScaleNormal="120" zoomScaleSheetLayoutView="110" workbookViewId="0">
      <selection activeCell="P48" sqref="P48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8" customWidth="1"/>
    <col min="12" max="12" width="10.8554687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4" t="s">
        <v>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6" ht="12.75" customHeight="1" x14ac:dyDescent="0.2">
      <c r="A2" s="265" t="s">
        <v>400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6" ht="6.75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6" ht="12.75" customHeight="1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6" ht="30.75" customHeight="1" thickBot="1" x14ac:dyDescent="0.25">
      <c r="A5" s="270" t="s">
        <v>72</v>
      </c>
      <c r="B5" s="271"/>
      <c r="C5" s="271"/>
      <c r="D5" s="271"/>
      <c r="E5" s="271"/>
      <c r="F5" s="271"/>
      <c r="G5" s="271"/>
      <c r="H5" s="272"/>
      <c r="I5" s="125" t="s">
        <v>392</v>
      </c>
      <c r="J5" s="151" t="s">
        <v>365</v>
      </c>
      <c r="K5" s="125" t="s">
        <v>366</v>
      </c>
    </row>
    <row r="6" spans="1:16" x14ac:dyDescent="0.2">
      <c r="A6" s="273">
        <v>1</v>
      </c>
      <c r="B6" s="273"/>
      <c r="C6" s="273"/>
      <c r="D6" s="273"/>
      <c r="E6" s="273"/>
      <c r="F6" s="273"/>
      <c r="G6" s="273"/>
      <c r="H6" s="273"/>
      <c r="I6" s="77">
        <v>2</v>
      </c>
      <c r="J6" s="145">
        <v>3</v>
      </c>
      <c r="K6" s="146">
        <v>4</v>
      </c>
    </row>
    <row r="7" spans="1:16" x14ac:dyDescent="0.2">
      <c r="A7" s="258" t="s">
        <v>378</v>
      </c>
      <c r="B7" s="262"/>
      <c r="C7" s="262"/>
      <c r="D7" s="262"/>
      <c r="E7" s="262"/>
      <c r="F7" s="262"/>
      <c r="G7" s="262"/>
      <c r="H7" s="262"/>
      <c r="I7" s="262"/>
      <c r="J7" s="262"/>
      <c r="K7" s="263"/>
    </row>
    <row r="8" spans="1:16" x14ac:dyDescent="0.2">
      <c r="A8" s="242" t="s">
        <v>74</v>
      </c>
      <c r="B8" s="243"/>
      <c r="C8" s="243"/>
      <c r="D8" s="243"/>
      <c r="E8" s="243"/>
      <c r="F8" s="243"/>
      <c r="G8" s="243"/>
      <c r="H8" s="261"/>
      <c r="I8" s="6">
        <v>1</v>
      </c>
      <c r="J8" s="23">
        <v>0</v>
      </c>
      <c r="K8" s="23">
        <v>0</v>
      </c>
    </row>
    <row r="9" spans="1:16" x14ac:dyDescent="0.2">
      <c r="A9" s="232" t="s">
        <v>8</v>
      </c>
      <c r="B9" s="233"/>
      <c r="C9" s="233"/>
      <c r="D9" s="233"/>
      <c r="E9" s="233"/>
      <c r="F9" s="233"/>
      <c r="G9" s="233"/>
      <c r="H9" s="234"/>
      <c r="I9" s="4">
        <v>2</v>
      </c>
      <c r="J9" s="24">
        <f>J10+J17+J27+J36+J40</f>
        <v>1216973678</v>
      </c>
      <c r="K9" s="24">
        <f>K10+K17+K27+K36+K40</f>
        <v>1253519863</v>
      </c>
      <c r="L9" s="131"/>
      <c r="O9" s="9"/>
      <c r="P9" s="9"/>
    </row>
    <row r="10" spans="1:16" x14ac:dyDescent="0.2">
      <c r="A10" s="246" t="s">
        <v>256</v>
      </c>
      <c r="B10" s="247"/>
      <c r="C10" s="247"/>
      <c r="D10" s="247"/>
      <c r="E10" s="247"/>
      <c r="F10" s="247"/>
      <c r="G10" s="247"/>
      <c r="H10" s="248"/>
      <c r="I10" s="4">
        <v>3</v>
      </c>
      <c r="J10" s="24">
        <f>SUM(J11:J16)</f>
        <v>98325947</v>
      </c>
      <c r="K10" s="24">
        <f>SUM(K11:K16)</f>
        <v>138892052</v>
      </c>
      <c r="L10" s="131"/>
      <c r="O10" s="9"/>
      <c r="P10" s="9"/>
    </row>
    <row r="11" spans="1:16" x14ac:dyDescent="0.2">
      <c r="A11" s="246" t="s">
        <v>126</v>
      </c>
      <c r="B11" s="247"/>
      <c r="C11" s="247"/>
      <c r="D11" s="247"/>
      <c r="E11" s="247"/>
      <c r="F11" s="247"/>
      <c r="G11" s="247"/>
      <c r="H11" s="248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46" t="s">
        <v>10</v>
      </c>
      <c r="B12" s="247"/>
      <c r="C12" s="247"/>
      <c r="D12" s="247"/>
      <c r="E12" s="247"/>
      <c r="F12" s="247"/>
      <c r="G12" s="247"/>
      <c r="H12" s="248"/>
      <c r="I12" s="4">
        <v>5</v>
      </c>
      <c r="J12" s="25">
        <v>95339734</v>
      </c>
      <c r="K12" s="25">
        <v>89166616</v>
      </c>
      <c r="L12" s="131"/>
      <c r="O12" s="9"/>
      <c r="P12" s="9"/>
    </row>
    <row r="13" spans="1:16" x14ac:dyDescent="0.2">
      <c r="A13" s="246" t="s">
        <v>127</v>
      </c>
      <c r="B13" s="247"/>
      <c r="C13" s="247"/>
      <c r="D13" s="247"/>
      <c r="E13" s="247"/>
      <c r="F13" s="247"/>
      <c r="G13" s="247"/>
      <c r="H13" s="248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46" t="s">
        <v>260</v>
      </c>
      <c r="B14" s="247"/>
      <c r="C14" s="247"/>
      <c r="D14" s="247"/>
      <c r="E14" s="247"/>
      <c r="F14" s="247"/>
      <c r="G14" s="247"/>
      <c r="H14" s="248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46" t="s">
        <v>261</v>
      </c>
      <c r="B15" s="247"/>
      <c r="C15" s="247"/>
      <c r="D15" s="247"/>
      <c r="E15" s="247"/>
      <c r="F15" s="247"/>
      <c r="G15" s="247"/>
      <c r="H15" s="248"/>
      <c r="I15" s="4">
        <v>8</v>
      </c>
      <c r="J15" s="25">
        <v>2986213</v>
      </c>
      <c r="K15" s="25">
        <v>49725436</v>
      </c>
      <c r="L15" s="131"/>
      <c r="O15" s="9"/>
      <c r="P15" s="9"/>
    </row>
    <row r="16" spans="1:16" x14ac:dyDescent="0.2">
      <c r="A16" s="246" t="s">
        <v>262</v>
      </c>
      <c r="B16" s="247"/>
      <c r="C16" s="247"/>
      <c r="D16" s="247"/>
      <c r="E16" s="247"/>
      <c r="F16" s="247"/>
      <c r="G16" s="247"/>
      <c r="H16" s="248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46" t="s">
        <v>257</v>
      </c>
      <c r="B17" s="247"/>
      <c r="C17" s="247"/>
      <c r="D17" s="247"/>
      <c r="E17" s="247"/>
      <c r="F17" s="247"/>
      <c r="G17" s="247"/>
      <c r="H17" s="248"/>
      <c r="I17" s="4">
        <v>10</v>
      </c>
      <c r="J17" s="24">
        <f>SUM(J18:J26)</f>
        <v>693485729</v>
      </c>
      <c r="K17" s="24">
        <f>SUM(K18:K26)</f>
        <v>683794248</v>
      </c>
      <c r="L17" s="131"/>
      <c r="O17" s="9"/>
      <c r="P17" s="9"/>
    </row>
    <row r="18" spans="1:16" x14ac:dyDescent="0.2">
      <c r="A18" s="246" t="s">
        <v>263</v>
      </c>
      <c r="B18" s="247"/>
      <c r="C18" s="247"/>
      <c r="D18" s="247"/>
      <c r="E18" s="247"/>
      <c r="F18" s="247"/>
      <c r="G18" s="247"/>
      <c r="H18" s="248"/>
      <c r="I18" s="4">
        <v>11</v>
      </c>
      <c r="J18" s="25">
        <v>39499992</v>
      </c>
      <c r="K18" s="25">
        <v>39683036</v>
      </c>
      <c r="L18" s="131"/>
      <c r="O18" s="9"/>
      <c r="P18" s="9"/>
    </row>
    <row r="19" spans="1:16" x14ac:dyDescent="0.2">
      <c r="A19" s="246" t="s">
        <v>299</v>
      </c>
      <c r="B19" s="247"/>
      <c r="C19" s="247"/>
      <c r="D19" s="247"/>
      <c r="E19" s="247"/>
      <c r="F19" s="247"/>
      <c r="G19" s="247"/>
      <c r="H19" s="248"/>
      <c r="I19" s="4">
        <v>12</v>
      </c>
      <c r="J19" s="25">
        <v>423066363</v>
      </c>
      <c r="K19" s="25">
        <v>410419510</v>
      </c>
      <c r="L19" s="131"/>
      <c r="O19" s="9"/>
      <c r="P19" s="9"/>
    </row>
    <row r="20" spans="1:16" x14ac:dyDescent="0.2">
      <c r="A20" s="246" t="s">
        <v>264</v>
      </c>
      <c r="B20" s="247"/>
      <c r="C20" s="247"/>
      <c r="D20" s="247"/>
      <c r="E20" s="247"/>
      <c r="F20" s="247"/>
      <c r="G20" s="247"/>
      <c r="H20" s="248"/>
      <c r="I20" s="4">
        <v>13</v>
      </c>
      <c r="J20" s="25">
        <v>181774393</v>
      </c>
      <c r="K20" s="25">
        <v>199271425</v>
      </c>
      <c r="L20" s="131"/>
      <c r="O20" s="9"/>
      <c r="P20" s="9"/>
    </row>
    <row r="21" spans="1:16" x14ac:dyDescent="0.2">
      <c r="A21" s="246" t="s">
        <v>46</v>
      </c>
      <c r="B21" s="247"/>
      <c r="C21" s="247"/>
      <c r="D21" s="247"/>
      <c r="E21" s="247"/>
      <c r="F21" s="247"/>
      <c r="G21" s="247"/>
      <c r="H21" s="248"/>
      <c r="I21" s="4">
        <v>14</v>
      </c>
      <c r="J21" s="25">
        <v>5988589</v>
      </c>
      <c r="K21" s="25">
        <v>5358693</v>
      </c>
      <c r="L21" s="131"/>
      <c r="O21" s="9"/>
      <c r="P21" s="9"/>
    </row>
    <row r="22" spans="1:16" x14ac:dyDescent="0.2">
      <c r="A22" s="246" t="s">
        <v>47</v>
      </c>
      <c r="B22" s="247"/>
      <c r="C22" s="247"/>
      <c r="D22" s="247"/>
      <c r="E22" s="247"/>
      <c r="F22" s="247"/>
      <c r="G22" s="247"/>
      <c r="H22" s="248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46" t="s">
        <v>86</v>
      </c>
      <c r="B23" s="247"/>
      <c r="C23" s="247"/>
      <c r="D23" s="247"/>
      <c r="E23" s="247"/>
      <c r="F23" s="247"/>
      <c r="G23" s="247"/>
      <c r="H23" s="248"/>
      <c r="I23" s="4">
        <v>16</v>
      </c>
      <c r="J23" s="103">
        <v>2356450</v>
      </c>
      <c r="K23" s="25">
        <v>6795720</v>
      </c>
      <c r="L23" s="131"/>
      <c r="O23" s="9"/>
      <c r="P23" s="9"/>
    </row>
    <row r="24" spans="1:16" x14ac:dyDescent="0.2">
      <c r="A24" s="246" t="s">
        <v>87</v>
      </c>
      <c r="B24" s="247"/>
      <c r="C24" s="247"/>
      <c r="D24" s="247"/>
      <c r="E24" s="247"/>
      <c r="F24" s="247"/>
      <c r="G24" s="247"/>
      <c r="H24" s="248"/>
      <c r="I24" s="4">
        <v>17</v>
      </c>
      <c r="J24" s="103">
        <v>40046390</v>
      </c>
      <c r="K24" s="25">
        <v>21520150</v>
      </c>
      <c r="L24" s="131"/>
      <c r="O24" s="9"/>
      <c r="P24" s="9"/>
    </row>
    <row r="25" spans="1:16" x14ac:dyDescent="0.2">
      <c r="A25" s="246" t="s">
        <v>88</v>
      </c>
      <c r="B25" s="247"/>
      <c r="C25" s="247"/>
      <c r="D25" s="247"/>
      <c r="E25" s="247"/>
      <c r="F25" s="247"/>
      <c r="G25" s="247"/>
      <c r="H25" s="248"/>
      <c r="I25" s="4">
        <v>18</v>
      </c>
      <c r="J25" s="25">
        <v>753552</v>
      </c>
      <c r="K25" s="25">
        <v>745714</v>
      </c>
      <c r="L25" s="131"/>
      <c r="O25" s="9"/>
      <c r="P25" s="9"/>
    </row>
    <row r="26" spans="1:16" x14ac:dyDescent="0.2">
      <c r="A26" s="246" t="s">
        <v>89</v>
      </c>
      <c r="B26" s="247"/>
      <c r="C26" s="247"/>
      <c r="D26" s="247"/>
      <c r="E26" s="247"/>
      <c r="F26" s="247"/>
      <c r="G26" s="247"/>
      <c r="H26" s="248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46" t="s">
        <v>243</v>
      </c>
      <c r="B27" s="247"/>
      <c r="C27" s="247"/>
      <c r="D27" s="247"/>
      <c r="E27" s="247"/>
      <c r="F27" s="247"/>
      <c r="G27" s="247"/>
      <c r="H27" s="248"/>
      <c r="I27" s="4">
        <v>20</v>
      </c>
      <c r="J27" s="24">
        <f>SUM(J28:J35)</f>
        <v>387810822</v>
      </c>
      <c r="K27" s="24">
        <f>SUM(K28:K35)</f>
        <v>393478783</v>
      </c>
      <c r="L27" s="131"/>
      <c r="O27" s="9"/>
      <c r="P27" s="9"/>
    </row>
    <row r="28" spans="1:16" x14ac:dyDescent="0.2">
      <c r="A28" s="246" t="s">
        <v>90</v>
      </c>
      <c r="B28" s="247"/>
      <c r="C28" s="247"/>
      <c r="D28" s="247"/>
      <c r="E28" s="247"/>
      <c r="F28" s="247"/>
      <c r="G28" s="247"/>
      <c r="H28" s="248"/>
      <c r="I28" s="4">
        <v>21</v>
      </c>
      <c r="J28" s="25">
        <v>375382888</v>
      </c>
      <c r="K28" s="25">
        <v>372015088</v>
      </c>
      <c r="L28" s="131"/>
      <c r="O28" s="9"/>
      <c r="P28" s="9"/>
    </row>
    <row r="29" spans="1:16" x14ac:dyDescent="0.2">
      <c r="A29" s="246" t="s">
        <v>91</v>
      </c>
      <c r="B29" s="247"/>
      <c r="C29" s="247"/>
      <c r="D29" s="247"/>
      <c r="E29" s="247"/>
      <c r="F29" s="247"/>
      <c r="G29" s="247"/>
      <c r="H29" s="248"/>
      <c r="I29" s="4">
        <v>22</v>
      </c>
      <c r="J29" s="25">
        <v>7583333</v>
      </c>
      <c r="K29" s="25">
        <v>15416667</v>
      </c>
      <c r="L29" s="131"/>
      <c r="O29" s="9"/>
      <c r="P29" s="9"/>
    </row>
    <row r="30" spans="1:16" x14ac:dyDescent="0.2">
      <c r="A30" s="246" t="s">
        <v>92</v>
      </c>
      <c r="B30" s="247"/>
      <c r="C30" s="247"/>
      <c r="D30" s="247"/>
      <c r="E30" s="247"/>
      <c r="F30" s="247"/>
      <c r="G30" s="247"/>
      <c r="H30" s="248"/>
      <c r="I30" s="4">
        <v>23</v>
      </c>
      <c r="J30" s="103">
        <v>907000</v>
      </c>
      <c r="K30" s="25">
        <v>907000</v>
      </c>
      <c r="L30" s="131"/>
      <c r="O30" s="9"/>
      <c r="P30" s="9"/>
    </row>
    <row r="31" spans="1:16" x14ac:dyDescent="0.2">
      <c r="A31" s="246" t="s">
        <v>101</v>
      </c>
      <c r="B31" s="247"/>
      <c r="C31" s="247"/>
      <c r="D31" s="247"/>
      <c r="E31" s="247"/>
      <c r="F31" s="247"/>
      <c r="G31" s="247"/>
      <c r="H31" s="248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46" t="s">
        <v>102</v>
      </c>
      <c r="B32" s="247"/>
      <c r="C32" s="247"/>
      <c r="D32" s="247"/>
      <c r="E32" s="247"/>
      <c r="F32" s="247"/>
      <c r="G32" s="247"/>
      <c r="H32" s="248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46" t="s">
        <v>103</v>
      </c>
      <c r="B33" s="247"/>
      <c r="C33" s="247"/>
      <c r="D33" s="247"/>
      <c r="E33" s="247"/>
      <c r="F33" s="247"/>
      <c r="G33" s="247"/>
      <c r="H33" s="248"/>
      <c r="I33" s="4">
        <v>26</v>
      </c>
      <c r="J33" s="25">
        <v>3937601</v>
      </c>
      <c r="K33" s="25">
        <v>5140028</v>
      </c>
      <c r="L33" s="131"/>
      <c r="O33" s="9"/>
      <c r="P33" s="9"/>
    </row>
    <row r="34" spans="1:16" x14ac:dyDescent="0.2">
      <c r="A34" s="246" t="s">
        <v>93</v>
      </c>
      <c r="B34" s="247"/>
      <c r="C34" s="247"/>
      <c r="D34" s="247"/>
      <c r="E34" s="247"/>
      <c r="F34" s="247"/>
      <c r="G34" s="247"/>
      <c r="H34" s="248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46" t="s">
        <v>236</v>
      </c>
      <c r="B35" s="247"/>
      <c r="C35" s="247"/>
      <c r="D35" s="247"/>
      <c r="E35" s="247"/>
      <c r="F35" s="247"/>
      <c r="G35" s="247"/>
      <c r="H35" s="248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46" t="s">
        <v>237</v>
      </c>
      <c r="B36" s="247"/>
      <c r="C36" s="247"/>
      <c r="D36" s="247"/>
      <c r="E36" s="247"/>
      <c r="F36" s="247"/>
      <c r="G36" s="247"/>
      <c r="H36" s="248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46" t="s">
        <v>94</v>
      </c>
      <c r="B37" s="247"/>
      <c r="C37" s="247"/>
      <c r="D37" s="247"/>
      <c r="E37" s="247"/>
      <c r="F37" s="247"/>
      <c r="G37" s="247"/>
      <c r="H37" s="248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46" t="s">
        <v>95</v>
      </c>
      <c r="B38" s="247"/>
      <c r="C38" s="247"/>
      <c r="D38" s="247"/>
      <c r="E38" s="247"/>
      <c r="F38" s="247"/>
      <c r="G38" s="247"/>
      <c r="H38" s="248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46" t="s">
        <v>96</v>
      </c>
      <c r="B39" s="247"/>
      <c r="C39" s="247"/>
      <c r="D39" s="247"/>
      <c r="E39" s="247"/>
      <c r="F39" s="247"/>
      <c r="G39" s="247"/>
      <c r="H39" s="248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46" t="s">
        <v>238</v>
      </c>
      <c r="B40" s="247"/>
      <c r="C40" s="247"/>
      <c r="D40" s="247"/>
      <c r="E40" s="247"/>
      <c r="F40" s="247"/>
      <c r="G40" s="247"/>
      <c r="H40" s="248"/>
      <c r="I40" s="4">
        <v>33</v>
      </c>
      <c r="J40" s="25">
        <v>37351180</v>
      </c>
      <c r="K40" s="25">
        <v>37354780</v>
      </c>
      <c r="L40" s="131"/>
      <c r="O40" s="9"/>
      <c r="P40" s="9"/>
    </row>
    <row r="41" spans="1:16" x14ac:dyDescent="0.2">
      <c r="A41" s="232" t="s">
        <v>291</v>
      </c>
      <c r="B41" s="233"/>
      <c r="C41" s="233"/>
      <c r="D41" s="233"/>
      <c r="E41" s="233"/>
      <c r="F41" s="233"/>
      <c r="G41" s="233"/>
      <c r="H41" s="234"/>
      <c r="I41" s="4">
        <v>34</v>
      </c>
      <c r="J41" s="24">
        <f>J42+J50+J57+J65</f>
        <v>1173654394</v>
      </c>
      <c r="K41" s="24">
        <f>K42+K50+K57+K65</f>
        <v>1199311840</v>
      </c>
      <c r="L41" s="131"/>
      <c r="O41" s="9"/>
      <c r="P41" s="9"/>
    </row>
    <row r="42" spans="1:16" x14ac:dyDescent="0.2">
      <c r="A42" s="246" t="s">
        <v>118</v>
      </c>
      <c r="B42" s="247"/>
      <c r="C42" s="247"/>
      <c r="D42" s="247"/>
      <c r="E42" s="247"/>
      <c r="F42" s="247"/>
      <c r="G42" s="247"/>
      <c r="H42" s="248"/>
      <c r="I42" s="4">
        <v>35</v>
      </c>
      <c r="J42" s="24">
        <f>SUM(J43:J49)</f>
        <v>364525930</v>
      </c>
      <c r="K42" s="24">
        <f>SUM(K43:K49)</f>
        <v>385023282</v>
      </c>
      <c r="L42" s="131"/>
      <c r="O42" s="9"/>
      <c r="P42" s="9"/>
    </row>
    <row r="43" spans="1:16" x14ac:dyDescent="0.2">
      <c r="A43" s="246" t="s">
        <v>141</v>
      </c>
      <c r="B43" s="247"/>
      <c r="C43" s="247"/>
      <c r="D43" s="247"/>
      <c r="E43" s="247"/>
      <c r="F43" s="247"/>
      <c r="G43" s="247"/>
      <c r="H43" s="248"/>
      <c r="I43" s="4">
        <v>36</v>
      </c>
      <c r="J43" s="25">
        <v>96958234</v>
      </c>
      <c r="K43" s="25">
        <v>108794972</v>
      </c>
      <c r="L43" s="131"/>
      <c r="O43" s="9"/>
      <c r="P43" s="9"/>
    </row>
    <row r="44" spans="1:16" x14ac:dyDescent="0.2">
      <c r="A44" s="246" t="s">
        <v>142</v>
      </c>
      <c r="B44" s="247"/>
      <c r="C44" s="247"/>
      <c r="D44" s="247"/>
      <c r="E44" s="247"/>
      <c r="F44" s="247"/>
      <c r="G44" s="247"/>
      <c r="H44" s="248"/>
      <c r="I44" s="4">
        <v>37</v>
      </c>
      <c r="J44" s="25">
        <v>22927744</v>
      </c>
      <c r="K44" s="25">
        <v>20009968</v>
      </c>
      <c r="L44" s="131"/>
      <c r="O44" s="9"/>
      <c r="P44" s="9"/>
    </row>
    <row r="45" spans="1:16" x14ac:dyDescent="0.2">
      <c r="A45" s="246" t="s">
        <v>104</v>
      </c>
      <c r="B45" s="247"/>
      <c r="C45" s="247"/>
      <c r="D45" s="247"/>
      <c r="E45" s="247"/>
      <c r="F45" s="247"/>
      <c r="G45" s="247"/>
      <c r="H45" s="248"/>
      <c r="I45" s="4">
        <v>38</v>
      </c>
      <c r="J45" s="25">
        <v>101827104</v>
      </c>
      <c r="K45" s="25">
        <v>117295401</v>
      </c>
      <c r="L45" s="131"/>
      <c r="O45" s="9"/>
      <c r="P45" s="9"/>
    </row>
    <row r="46" spans="1:16" x14ac:dyDescent="0.2">
      <c r="A46" s="246" t="s">
        <v>105</v>
      </c>
      <c r="B46" s="247"/>
      <c r="C46" s="247"/>
      <c r="D46" s="247"/>
      <c r="E46" s="247"/>
      <c r="F46" s="247"/>
      <c r="G46" s="247"/>
      <c r="H46" s="248"/>
      <c r="I46" s="4">
        <v>39</v>
      </c>
      <c r="J46" s="25">
        <v>56411831</v>
      </c>
      <c r="K46" s="25">
        <v>63960908</v>
      </c>
      <c r="L46" s="131"/>
      <c r="O46" s="9"/>
      <c r="P46" s="9"/>
    </row>
    <row r="47" spans="1:16" x14ac:dyDescent="0.2">
      <c r="A47" s="246" t="s">
        <v>106</v>
      </c>
      <c r="B47" s="247"/>
      <c r="C47" s="247"/>
      <c r="D47" s="247"/>
      <c r="E47" s="247"/>
      <c r="F47" s="247"/>
      <c r="G47" s="247"/>
      <c r="H47" s="248"/>
      <c r="I47" s="4">
        <v>40</v>
      </c>
      <c r="J47" s="25">
        <v>5441050</v>
      </c>
      <c r="K47" s="25">
        <v>0</v>
      </c>
      <c r="L47" s="131"/>
      <c r="O47" s="9"/>
      <c r="P47" s="9"/>
    </row>
    <row r="48" spans="1:16" x14ac:dyDescent="0.2">
      <c r="A48" s="246" t="s">
        <v>107</v>
      </c>
      <c r="B48" s="247"/>
      <c r="C48" s="247"/>
      <c r="D48" s="247"/>
      <c r="E48" s="247"/>
      <c r="F48" s="247"/>
      <c r="G48" s="247"/>
      <c r="H48" s="248"/>
      <c r="I48" s="4">
        <v>41</v>
      </c>
      <c r="J48" s="25">
        <v>80959967</v>
      </c>
      <c r="K48" s="25">
        <v>74962033</v>
      </c>
      <c r="L48" s="128"/>
      <c r="O48" s="9"/>
      <c r="P48" s="9"/>
    </row>
    <row r="49" spans="1:16" x14ac:dyDescent="0.2">
      <c r="A49" s="246" t="s">
        <v>108</v>
      </c>
      <c r="B49" s="247"/>
      <c r="C49" s="247"/>
      <c r="D49" s="247"/>
      <c r="E49" s="247"/>
      <c r="F49" s="247"/>
      <c r="G49" s="247"/>
      <c r="H49" s="248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46" t="s">
        <v>119</v>
      </c>
      <c r="B50" s="247"/>
      <c r="C50" s="247"/>
      <c r="D50" s="247"/>
      <c r="E50" s="247"/>
      <c r="F50" s="247"/>
      <c r="G50" s="247"/>
      <c r="H50" s="248"/>
      <c r="I50" s="4">
        <v>43</v>
      </c>
      <c r="J50" s="24">
        <f>SUM(J51:J56)</f>
        <v>567831305</v>
      </c>
      <c r="K50" s="24">
        <f>SUM(K51:K56)</f>
        <v>576993531</v>
      </c>
      <c r="L50" s="131"/>
      <c r="O50" s="9"/>
      <c r="P50" s="9"/>
    </row>
    <row r="51" spans="1:16" x14ac:dyDescent="0.2">
      <c r="A51" s="246" t="s">
        <v>251</v>
      </c>
      <c r="B51" s="247"/>
      <c r="C51" s="247"/>
      <c r="D51" s="247"/>
      <c r="E51" s="247"/>
      <c r="F51" s="247"/>
      <c r="G51" s="247"/>
      <c r="H51" s="248"/>
      <c r="I51" s="4">
        <v>44</v>
      </c>
      <c r="J51" s="25">
        <v>367850454</v>
      </c>
      <c r="K51" s="25">
        <v>360234032</v>
      </c>
      <c r="L51" s="128"/>
      <c r="O51" s="9"/>
      <c r="P51" s="9"/>
    </row>
    <row r="52" spans="1:16" x14ac:dyDescent="0.2">
      <c r="A52" s="246" t="s">
        <v>252</v>
      </c>
      <c r="B52" s="247"/>
      <c r="C52" s="247"/>
      <c r="D52" s="247"/>
      <c r="E52" s="247"/>
      <c r="F52" s="247"/>
      <c r="G52" s="247"/>
      <c r="H52" s="248"/>
      <c r="I52" s="4">
        <v>45</v>
      </c>
      <c r="J52" s="103">
        <v>194190983</v>
      </c>
      <c r="K52" s="25">
        <v>215120692</v>
      </c>
      <c r="L52" s="128"/>
      <c r="O52" s="9"/>
      <c r="P52" s="9"/>
    </row>
    <row r="53" spans="1:16" x14ac:dyDescent="0.2">
      <c r="A53" s="246" t="s">
        <v>253</v>
      </c>
      <c r="B53" s="247"/>
      <c r="C53" s="247"/>
      <c r="D53" s="247"/>
      <c r="E53" s="247"/>
      <c r="F53" s="247"/>
      <c r="G53" s="247"/>
      <c r="H53" s="248"/>
      <c r="I53" s="4">
        <v>46</v>
      </c>
      <c r="J53" s="25">
        <v>0</v>
      </c>
      <c r="K53" s="25">
        <v>0</v>
      </c>
      <c r="L53" s="128"/>
      <c r="O53" s="9"/>
      <c r="P53" s="9"/>
    </row>
    <row r="54" spans="1:16" x14ac:dyDescent="0.2">
      <c r="A54" s="246" t="s">
        <v>254</v>
      </c>
      <c r="B54" s="247"/>
      <c r="C54" s="247"/>
      <c r="D54" s="247"/>
      <c r="E54" s="247"/>
      <c r="F54" s="247"/>
      <c r="G54" s="247"/>
      <c r="H54" s="248"/>
      <c r="I54" s="4">
        <v>47</v>
      </c>
      <c r="J54" s="25">
        <v>716595</v>
      </c>
      <c r="K54" s="25">
        <v>887535</v>
      </c>
      <c r="L54" s="128"/>
      <c r="O54" s="9"/>
      <c r="P54" s="9"/>
    </row>
    <row r="55" spans="1:16" x14ac:dyDescent="0.2">
      <c r="A55" s="246" t="s">
        <v>5</v>
      </c>
      <c r="B55" s="247"/>
      <c r="C55" s="247"/>
      <c r="D55" s="247"/>
      <c r="E55" s="247"/>
      <c r="F55" s="247"/>
      <c r="G55" s="247"/>
      <c r="H55" s="248"/>
      <c r="I55" s="4">
        <v>48</v>
      </c>
      <c r="J55" s="103">
        <v>4735926</v>
      </c>
      <c r="K55" s="25">
        <v>381326</v>
      </c>
      <c r="L55" s="128"/>
      <c r="O55" s="9"/>
      <c r="P55" s="9"/>
    </row>
    <row r="56" spans="1:16" x14ac:dyDescent="0.2">
      <c r="A56" s="246" t="s">
        <v>6</v>
      </c>
      <c r="B56" s="247"/>
      <c r="C56" s="247"/>
      <c r="D56" s="247"/>
      <c r="E56" s="247"/>
      <c r="F56" s="247"/>
      <c r="G56" s="247"/>
      <c r="H56" s="248"/>
      <c r="I56" s="4">
        <v>49</v>
      </c>
      <c r="J56" s="103">
        <v>337347</v>
      </c>
      <c r="K56" s="25">
        <v>369946</v>
      </c>
      <c r="L56" s="128"/>
      <c r="O56" s="9"/>
      <c r="P56" s="9"/>
    </row>
    <row r="57" spans="1:16" x14ac:dyDescent="0.2">
      <c r="A57" s="246" t="s">
        <v>120</v>
      </c>
      <c r="B57" s="247"/>
      <c r="C57" s="247"/>
      <c r="D57" s="247"/>
      <c r="E57" s="247"/>
      <c r="F57" s="247"/>
      <c r="G57" s="247"/>
      <c r="H57" s="248"/>
      <c r="I57" s="4">
        <v>50</v>
      </c>
      <c r="J57" s="24">
        <f>SUM(J58:J64)</f>
        <v>168389169</v>
      </c>
      <c r="K57" s="24">
        <f>SUM(K58:K64)</f>
        <v>154140491</v>
      </c>
      <c r="L57" s="128"/>
      <c r="O57" s="9"/>
      <c r="P57" s="9"/>
    </row>
    <row r="58" spans="1:16" x14ac:dyDescent="0.2">
      <c r="A58" s="246" t="s">
        <v>90</v>
      </c>
      <c r="B58" s="247"/>
      <c r="C58" s="247"/>
      <c r="D58" s="247"/>
      <c r="E58" s="247"/>
      <c r="F58" s="247"/>
      <c r="G58" s="247"/>
      <c r="H58" s="248"/>
      <c r="I58" s="4">
        <v>51</v>
      </c>
      <c r="J58" s="25">
        <v>75125754</v>
      </c>
      <c r="K58" s="25">
        <v>75125754</v>
      </c>
      <c r="L58" s="128"/>
      <c r="O58" s="9"/>
      <c r="P58" s="9"/>
    </row>
    <row r="59" spans="1:16" x14ac:dyDescent="0.2">
      <c r="A59" s="246" t="s">
        <v>91</v>
      </c>
      <c r="B59" s="247"/>
      <c r="C59" s="247"/>
      <c r="D59" s="247"/>
      <c r="E59" s="247"/>
      <c r="F59" s="247"/>
      <c r="G59" s="247"/>
      <c r="H59" s="248"/>
      <c r="I59" s="4">
        <v>52</v>
      </c>
      <c r="J59" s="25">
        <v>86694897</v>
      </c>
      <c r="K59" s="25">
        <v>70642683</v>
      </c>
      <c r="L59" s="128"/>
      <c r="O59" s="9"/>
      <c r="P59" s="9"/>
    </row>
    <row r="60" spans="1:16" x14ac:dyDescent="0.2">
      <c r="A60" s="246" t="s">
        <v>293</v>
      </c>
      <c r="B60" s="247"/>
      <c r="C60" s="247"/>
      <c r="D60" s="247"/>
      <c r="E60" s="247"/>
      <c r="F60" s="247"/>
      <c r="G60" s="247"/>
      <c r="H60" s="248"/>
      <c r="I60" s="4">
        <v>53</v>
      </c>
      <c r="J60" s="25">
        <v>0</v>
      </c>
      <c r="K60" s="25">
        <v>0</v>
      </c>
      <c r="L60" s="128"/>
      <c r="O60" s="9"/>
      <c r="P60" s="9"/>
    </row>
    <row r="61" spans="1:16" x14ac:dyDescent="0.2">
      <c r="A61" s="246" t="s">
        <v>101</v>
      </c>
      <c r="B61" s="247"/>
      <c r="C61" s="247"/>
      <c r="D61" s="247"/>
      <c r="E61" s="247"/>
      <c r="F61" s="247"/>
      <c r="G61" s="247"/>
      <c r="H61" s="248"/>
      <c r="I61" s="4">
        <v>54</v>
      </c>
      <c r="J61" s="25">
        <v>0</v>
      </c>
      <c r="K61" s="25">
        <v>0</v>
      </c>
      <c r="L61" s="128"/>
      <c r="O61" s="9"/>
      <c r="P61" s="9"/>
    </row>
    <row r="62" spans="1:16" x14ac:dyDescent="0.2">
      <c r="A62" s="246" t="s">
        <v>102</v>
      </c>
      <c r="B62" s="247"/>
      <c r="C62" s="247"/>
      <c r="D62" s="247"/>
      <c r="E62" s="247"/>
      <c r="F62" s="247"/>
      <c r="G62" s="247"/>
      <c r="H62" s="248"/>
      <c r="I62" s="4">
        <v>55</v>
      </c>
      <c r="J62" s="25">
        <v>5514691</v>
      </c>
      <c r="K62" s="25">
        <v>8335139</v>
      </c>
      <c r="L62" s="128"/>
      <c r="O62" s="9"/>
      <c r="P62" s="9"/>
    </row>
    <row r="63" spans="1:16" x14ac:dyDescent="0.2">
      <c r="A63" s="246" t="s">
        <v>103</v>
      </c>
      <c r="B63" s="247"/>
      <c r="C63" s="247"/>
      <c r="D63" s="247"/>
      <c r="E63" s="247"/>
      <c r="F63" s="247"/>
      <c r="G63" s="247"/>
      <c r="H63" s="248"/>
      <c r="I63" s="4">
        <v>56</v>
      </c>
      <c r="J63" s="25">
        <v>1053827</v>
      </c>
      <c r="K63" s="25">
        <v>36915</v>
      </c>
      <c r="L63" s="128"/>
      <c r="O63" s="9"/>
      <c r="P63" s="9"/>
    </row>
    <row r="64" spans="1:16" x14ac:dyDescent="0.2">
      <c r="A64" s="246" t="s">
        <v>62</v>
      </c>
      <c r="B64" s="247"/>
      <c r="C64" s="247"/>
      <c r="D64" s="247"/>
      <c r="E64" s="247"/>
      <c r="F64" s="247"/>
      <c r="G64" s="247"/>
      <c r="H64" s="248"/>
      <c r="I64" s="4">
        <v>57</v>
      </c>
      <c r="J64" s="25">
        <v>0</v>
      </c>
      <c r="K64" s="25">
        <v>0</v>
      </c>
      <c r="L64" s="128"/>
      <c r="O64" s="9"/>
      <c r="P64" s="9"/>
    </row>
    <row r="65" spans="1:16" x14ac:dyDescent="0.2">
      <c r="A65" s="246" t="s">
        <v>258</v>
      </c>
      <c r="B65" s="247"/>
      <c r="C65" s="247"/>
      <c r="D65" s="247"/>
      <c r="E65" s="247"/>
      <c r="F65" s="247"/>
      <c r="G65" s="247"/>
      <c r="H65" s="248"/>
      <c r="I65" s="4">
        <v>58</v>
      </c>
      <c r="J65" s="25">
        <v>72907990</v>
      </c>
      <c r="K65" s="25">
        <v>83154536</v>
      </c>
      <c r="L65" s="128"/>
      <c r="O65" s="9"/>
      <c r="P65" s="9"/>
    </row>
    <row r="66" spans="1:16" x14ac:dyDescent="0.2">
      <c r="A66" s="232" t="s">
        <v>69</v>
      </c>
      <c r="B66" s="233"/>
      <c r="C66" s="233"/>
      <c r="D66" s="233"/>
      <c r="E66" s="233"/>
      <c r="F66" s="233"/>
      <c r="G66" s="233"/>
      <c r="H66" s="234"/>
      <c r="I66" s="4">
        <v>59</v>
      </c>
      <c r="J66" s="25">
        <v>8633708</v>
      </c>
      <c r="K66" s="25">
        <v>8007892</v>
      </c>
      <c r="L66" s="128"/>
      <c r="O66" s="9"/>
      <c r="P66" s="9"/>
    </row>
    <row r="67" spans="1:16" x14ac:dyDescent="0.2">
      <c r="A67" s="232" t="s">
        <v>292</v>
      </c>
      <c r="B67" s="233"/>
      <c r="C67" s="233"/>
      <c r="D67" s="233"/>
      <c r="E67" s="233"/>
      <c r="F67" s="233"/>
      <c r="G67" s="233"/>
      <c r="H67" s="234"/>
      <c r="I67" s="4">
        <v>60</v>
      </c>
      <c r="J67" s="24">
        <f>J8+J9+J41+J66</f>
        <v>2399261780</v>
      </c>
      <c r="K67" s="24">
        <f>K8+K9+K41+K66</f>
        <v>2460839595</v>
      </c>
      <c r="L67" s="128"/>
      <c r="O67" s="9"/>
      <c r="P67" s="9"/>
    </row>
    <row r="68" spans="1:16" ht="13.5" thickBot="1" x14ac:dyDescent="0.25">
      <c r="A68" s="255" t="s">
        <v>109</v>
      </c>
      <c r="B68" s="256"/>
      <c r="C68" s="256"/>
      <c r="D68" s="256"/>
      <c r="E68" s="256"/>
      <c r="F68" s="256"/>
      <c r="G68" s="256"/>
      <c r="H68" s="257"/>
      <c r="I68" s="95">
        <v>61</v>
      </c>
      <c r="J68" s="117">
        <v>593358567</v>
      </c>
      <c r="K68" s="117">
        <v>610612869</v>
      </c>
      <c r="L68" s="128"/>
      <c r="O68" s="9"/>
      <c r="P68" s="9"/>
    </row>
    <row r="69" spans="1:16" x14ac:dyDescent="0.2">
      <c r="A69" s="258" t="s">
        <v>71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128"/>
      <c r="O69" s="9"/>
      <c r="P69" s="9"/>
    </row>
    <row r="70" spans="1:16" x14ac:dyDescent="0.2">
      <c r="A70" s="242" t="s">
        <v>244</v>
      </c>
      <c r="B70" s="243"/>
      <c r="C70" s="243"/>
      <c r="D70" s="243"/>
      <c r="E70" s="243"/>
      <c r="F70" s="243"/>
      <c r="G70" s="243"/>
      <c r="H70" s="261"/>
      <c r="I70" s="6">
        <v>62</v>
      </c>
      <c r="J70" s="118">
        <f>J71+J72+J73+J79+J80+J83+J86</f>
        <v>1134309526</v>
      </c>
      <c r="K70" s="147">
        <f>K71+K72+K73+K79+K80+K83+K86</f>
        <v>1168723357</v>
      </c>
      <c r="L70" s="128"/>
      <c r="O70" s="9"/>
      <c r="P70" s="9"/>
    </row>
    <row r="71" spans="1:16" x14ac:dyDescent="0.2">
      <c r="A71" s="246" t="s">
        <v>155</v>
      </c>
      <c r="B71" s="247"/>
      <c r="C71" s="247"/>
      <c r="D71" s="247"/>
      <c r="E71" s="247"/>
      <c r="F71" s="247"/>
      <c r="G71" s="247"/>
      <c r="H71" s="248"/>
      <c r="I71" s="4">
        <v>63</v>
      </c>
      <c r="J71" s="103">
        <v>1084000600</v>
      </c>
      <c r="K71" s="25">
        <v>1084000600</v>
      </c>
      <c r="L71" s="128"/>
      <c r="O71" s="9"/>
      <c r="P71" s="9"/>
    </row>
    <row r="72" spans="1:16" x14ac:dyDescent="0.2">
      <c r="A72" s="246" t="s">
        <v>156</v>
      </c>
      <c r="B72" s="247"/>
      <c r="C72" s="247"/>
      <c r="D72" s="247"/>
      <c r="E72" s="247"/>
      <c r="F72" s="247"/>
      <c r="G72" s="247"/>
      <c r="H72" s="248"/>
      <c r="I72" s="4">
        <v>64</v>
      </c>
      <c r="J72" s="25">
        <v>44785613</v>
      </c>
      <c r="K72" s="25">
        <v>44785613</v>
      </c>
      <c r="L72" s="128"/>
      <c r="O72" s="9"/>
      <c r="P72" s="9"/>
    </row>
    <row r="73" spans="1:16" x14ac:dyDescent="0.2">
      <c r="A73" s="246" t="s">
        <v>157</v>
      </c>
      <c r="B73" s="247"/>
      <c r="C73" s="247"/>
      <c r="D73" s="247"/>
      <c r="E73" s="247"/>
      <c r="F73" s="247"/>
      <c r="G73" s="247"/>
      <c r="H73" s="248"/>
      <c r="I73" s="4">
        <v>65</v>
      </c>
      <c r="J73" s="24">
        <f>J74+J75-J76+J77+J78</f>
        <v>-45842810</v>
      </c>
      <c r="K73" s="24">
        <f>K74+K75-K76+K77+K78</f>
        <v>-45842810</v>
      </c>
      <c r="L73" s="128"/>
      <c r="O73" s="9"/>
      <c r="P73" s="9"/>
    </row>
    <row r="74" spans="1:16" x14ac:dyDescent="0.2">
      <c r="A74" s="246" t="s">
        <v>158</v>
      </c>
      <c r="B74" s="247"/>
      <c r="C74" s="247"/>
      <c r="D74" s="247"/>
      <c r="E74" s="247"/>
      <c r="F74" s="247"/>
      <c r="G74" s="247"/>
      <c r="H74" s="248"/>
      <c r="I74" s="4">
        <v>66</v>
      </c>
      <c r="J74" s="25">
        <v>0</v>
      </c>
      <c r="K74" s="25">
        <v>0</v>
      </c>
      <c r="L74" s="128"/>
      <c r="O74" s="9"/>
      <c r="P74" s="9"/>
    </row>
    <row r="75" spans="1:16" x14ac:dyDescent="0.2">
      <c r="A75" s="246" t="s">
        <v>159</v>
      </c>
      <c r="B75" s="247"/>
      <c r="C75" s="247"/>
      <c r="D75" s="247"/>
      <c r="E75" s="247"/>
      <c r="F75" s="247"/>
      <c r="G75" s="247"/>
      <c r="H75" s="248"/>
      <c r="I75" s="4">
        <v>67</v>
      </c>
      <c r="J75" s="25">
        <v>21761692</v>
      </c>
      <c r="K75" s="25">
        <v>21761692</v>
      </c>
      <c r="L75" s="128"/>
      <c r="O75" s="9"/>
      <c r="P75" s="9"/>
    </row>
    <row r="76" spans="1:16" x14ac:dyDescent="0.2">
      <c r="A76" s="246" t="s">
        <v>147</v>
      </c>
      <c r="B76" s="247"/>
      <c r="C76" s="247"/>
      <c r="D76" s="247"/>
      <c r="E76" s="247"/>
      <c r="F76" s="247"/>
      <c r="G76" s="247"/>
      <c r="H76" s="248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46" t="s">
        <v>148</v>
      </c>
      <c r="B77" s="247"/>
      <c r="C77" s="247"/>
      <c r="D77" s="247"/>
      <c r="E77" s="247"/>
      <c r="F77" s="247"/>
      <c r="G77" s="247"/>
      <c r="H77" s="248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46" t="s">
        <v>149</v>
      </c>
      <c r="B78" s="247"/>
      <c r="C78" s="247"/>
      <c r="D78" s="247"/>
      <c r="E78" s="247"/>
      <c r="F78" s="247"/>
      <c r="G78" s="247"/>
      <c r="H78" s="248"/>
      <c r="I78" s="4">
        <v>70</v>
      </c>
      <c r="J78" s="103">
        <v>0</v>
      </c>
      <c r="K78" s="25">
        <v>0</v>
      </c>
      <c r="L78" s="128"/>
      <c r="O78" s="9"/>
      <c r="P78" s="9"/>
    </row>
    <row r="79" spans="1:16" x14ac:dyDescent="0.2">
      <c r="A79" s="246" t="s">
        <v>150</v>
      </c>
      <c r="B79" s="247"/>
      <c r="C79" s="247"/>
      <c r="D79" s="247"/>
      <c r="E79" s="247"/>
      <c r="F79" s="247"/>
      <c r="G79" s="247"/>
      <c r="H79" s="248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46" t="s">
        <v>289</v>
      </c>
      <c r="B80" s="247"/>
      <c r="C80" s="247"/>
      <c r="D80" s="247"/>
      <c r="E80" s="247"/>
      <c r="F80" s="247"/>
      <c r="G80" s="247"/>
      <c r="H80" s="248"/>
      <c r="I80" s="4">
        <v>72</v>
      </c>
      <c r="J80" s="24">
        <f>J81-J82</f>
        <v>0</v>
      </c>
      <c r="K80" s="24">
        <f>K81-K82</f>
        <v>52268530</v>
      </c>
      <c r="L80" s="128"/>
      <c r="O80" s="9"/>
      <c r="P80" s="9"/>
    </row>
    <row r="81" spans="1:16" x14ac:dyDescent="0.2">
      <c r="A81" s="252" t="s">
        <v>195</v>
      </c>
      <c r="B81" s="253"/>
      <c r="C81" s="253"/>
      <c r="D81" s="253"/>
      <c r="E81" s="253"/>
      <c r="F81" s="253"/>
      <c r="G81" s="253"/>
      <c r="H81" s="254"/>
      <c r="I81" s="4">
        <v>73</v>
      </c>
      <c r="J81" s="25">
        <v>0</v>
      </c>
      <c r="K81" s="25">
        <v>52268530</v>
      </c>
      <c r="L81" s="128"/>
      <c r="O81" s="9"/>
      <c r="P81" s="9"/>
    </row>
    <row r="82" spans="1:16" x14ac:dyDescent="0.2">
      <c r="A82" s="252" t="s">
        <v>196</v>
      </c>
      <c r="B82" s="253"/>
      <c r="C82" s="253"/>
      <c r="D82" s="253"/>
      <c r="E82" s="253"/>
      <c r="F82" s="253"/>
      <c r="G82" s="253"/>
      <c r="H82" s="254"/>
      <c r="I82" s="4">
        <v>74</v>
      </c>
      <c r="J82" s="25">
        <v>0</v>
      </c>
      <c r="K82" s="25">
        <v>0</v>
      </c>
      <c r="L82" s="128"/>
      <c r="O82" s="9"/>
      <c r="P82" s="9"/>
    </row>
    <row r="83" spans="1:16" x14ac:dyDescent="0.2">
      <c r="A83" s="246" t="s">
        <v>290</v>
      </c>
      <c r="B83" s="247"/>
      <c r="C83" s="247"/>
      <c r="D83" s="247"/>
      <c r="E83" s="247"/>
      <c r="F83" s="247"/>
      <c r="G83" s="247"/>
      <c r="H83" s="248"/>
      <c r="I83" s="4">
        <v>75</v>
      </c>
      <c r="J83" s="24">
        <f>J84-J85</f>
        <v>51366123</v>
      </c>
      <c r="K83" s="24">
        <f>K84-K85</f>
        <v>33511424</v>
      </c>
      <c r="L83" s="128"/>
      <c r="O83" s="9"/>
      <c r="P83" s="9"/>
    </row>
    <row r="84" spans="1:16" x14ac:dyDescent="0.2">
      <c r="A84" s="252" t="s">
        <v>197</v>
      </c>
      <c r="B84" s="253"/>
      <c r="C84" s="253"/>
      <c r="D84" s="253"/>
      <c r="E84" s="253"/>
      <c r="F84" s="253"/>
      <c r="G84" s="253"/>
      <c r="H84" s="254"/>
      <c r="I84" s="4">
        <v>76</v>
      </c>
      <c r="J84" s="25">
        <v>51366123</v>
      </c>
      <c r="K84" s="25">
        <v>33511424</v>
      </c>
      <c r="L84" s="128"/>
      <c r="O84" s="9"/>
      <c r="P84" s="9"/>
    </row>
    <row r="85" spans="1:16" x14ac:dyDescent="0.2">
      <c r="A85" s="252" t="s">
        <v>198</v>
      </c>
      <c r="B85" s="253"/>
      <c r="C85" s="253"/>
      <c r="D85" s="253"/>
      <c r="E85" s="253"/>
      <c r="F85" s="253"/>
      <c r="G85" s="253"/>
      <c r="H85" s="254"/>
      <c r="I85" s="4">
        <v>77</v>
      </c>
      <c r="J85" s="25">
        <v>0</v>
      </c>
      <c r="K85" s="25">
        <v>0</v>
      </c>
      <c r="L85" s="128"/>
      <c r="O85" s="9"/>
      <c r="P85" s="9"/>
    </row>
    <row r="86" spans="1:16" x14ac:dyDescent="0.2">
      <c r="A86" s="246" t="s">
        <v>199</v>
      </c>
      <c r="B86" s="247"/>
      <c r="C86" s="247"/>
      <c r="D86" s="247"/>
      <c r="E86" s="247"/>
      <c r="F86" s="247"/>
      <c r="G86" s="247"/>
      <c r="H86" s="248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32" t="s">
        <v>38</v>
      </c>
      <c r="B87" s="233"/>
      <c r="C87" s="233"/>
      <c r="D87" s="233"/>
      <c r="E87" s="233"/>
      <c r="F87" s="233"/>
      <c r="G87" s="233"/>
      <c r="H87" s="234"/>
      <c r="I87" s="4">
        <v>79</v>
      </c>
      <c r="J87" s="24">
        <f>SUM(J88:J90)</f>
        <v>37775002</v>
      </c>
      <c r="K87" s="24">
        <f>SUM(K88:K90)</f>
        <v>36696162</v>
      </c>
      <c r="L87" s="128"/>
      <c r="O87" s="9"/>
      <c r="P87" s="9"/>
    </row>
    <row r="88" spans="1:16" x14ac:dyDescent="0.2">
      <c r="A88" s="246" t="s">
        <v>143</v>
      </c>
      <c r="B88" s="247"/>
      <c r="C88" s="247"/>
      <c r="D88" s="247"/>
      <c r="E88" s="247"/>
      <c r="F88" s="247"/>
      <c r="G88" s="247"/>
      <c r="H88" s="248"/>
      <c r="I88" s="4">
        <v>80</v>
      </c>
      <c r="J88" s="103">
        <v>14955100</v>
      </c>
      <c r="K88" s="103">
        <v>14971100</v>
      </c>
      <c r="L88" s="128"/>
      <c r="O88" s="9"/>
      <c r="P88" s="9"/>
    </row>
    <row r="89" spans="1:16" x14ac:dyDescent="0.2">
      <c r="A89" s="246" t="s">
        <v>144</v>
      </c>
      <c r="B89" s="247"/>
      <c r="C89" s="247"/>
      <c r="D89" s="247"/>
      <c r="E89" s="247"/>
      <c r="F89" s="247"/>
      <c r="G89" s="247"/>
      <c r="H89" s="248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46" t="s">
        <v>145</v>
      </c>
      <c r="B90" s="247"/>
      <c r="C90" s="247"/>
      <c r="D90" s="247"/>
      <c r="E90" s="247"/>
      <c r="F90" s="247"/>
      <c r="G90" s="247"/>
      <c r="H90" s="248"/>
      <c r="I90" s="4">
        <v>82</v>
      </c>
      <c r="J90" s="103">
        <v>22819902</v>
      </c>
      <c r="K90" s="103">
        <v>21725062</v>
      </c>
      <c r="L90" s="128"/>
      <c r="O90" s="9"/>
      <c r="P90" s="9"/>
    </row>
    <row r="91" spans="1:16" x14ac:dyDescent="0.2">
      <c r="A91" s="232" t="s">
        <v>39</v>
      </c>
      <c r="B91" s="233"/>
      <c r="C91" s="233"/>
      <c r="D91" s="233"/>
      <c r="E91" s="233"/>
      <c r="F91" s="233"/>
      <c r="G91" s="233"/>
      <c r="H91" s="234"/>
      <c r="I91" s="4">
        <v>83</v>
      </c>
      <c r="J91" s="24">
        <f>SUM(J92:J100)</f>
        <v>527132538</v>
      </c>
      <c r="K91" s="24">
        <f>SUM(K92:K100)</f>
        <v>735627062</v>
      </c>
      <c r="L91" s="128"/>
      <c r="O91" s="9"/>
      <c r="P91" s="9"/>
    </row>
    <row r="92" spans="1:16" x14ac:dyDescent="0.2">
      <c r="A92" s="246" t="s">
        <v>146</v>
      </c>
      <c r="B92" s="247"/>
      <c r="C92" s="247"/>
      <c r="D92" s="247"/>
      <c r="E92" s="247"/>
      <c r="F92" s="247"/>
      <c r="G92" s="247"/>
      <c r="H92" s="248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46" t="s">
        <v>294</v>
      </c>
      <c r="B93" s="247"/>
      <c r="C93" s="247"/>
      <c r="D93" s="247"/>
      <c r="E93" s="247"/>
      <c r="F93" s="247"/>
      <c r="G93" s="247"/>
      <c r="H93" s="248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46" t="s">
        <v>0</v>
      </c>
      <c r="B94" s="247"/>
      <c r="C94" s="247"/>
      <c r="D94" s="247"/>
      <c r="E94" s="247"/>
      <c r="F94" s="247"/>
      <c r="G94" s="247"/>
      <c r="H94" s="248"/>
      <c r="I94" s="4">
        <v>86</v>
      </c>
      <c r="J94" s="25">
        <v>527132538</v>
      </c>
      <c r="K94" s="25">
        <v>735627062</v>
      </c>
      <c r="L94" s="128"/>
      <c r="O94" s="9"/>
      <c r="P94" s="9"/>
    </row>
    <row r="95" spans="1:16" x14ac:dyDescent="0.2">
      <c r="A95" s="246" t="s">
        <v>295</v>
      </c>
      <c r="B95" s="247"/>
      <c r="C95" s="247"/>
      <c r="D95" s="247"/>
      <c r="E95" s="247"/>
      <c r="F95" s="247"/>
      <c r="G95" s="247"/>
      <c r="H95" s="248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46" t="s">
        <v>296</v>
      </c>
      <c r="B96" s="247"/>
      <c r="C96" s="247"/>
      <c r="D96" s="247"/>
      <c r="E96" s="247"/>
      <c r="F96" s="247"/>
      <c r="G96" s="247"/>
      <c r="H96" s="248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46" t="s">
        <v>297</v>
      </c>
      <c r="B97" s="247"/>
      <c r="C97" s="247"/>
      <c r="D97" s="247"/>
      <c r="E97" s="247"/>
      <c r="F97" s="247"/>
      <c r="G97" s="247"/>
      <c r="H97" s="248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46" t="s">
        <v>112</v>
      </c>
      <c r="B98" s="247"/>
      <c r="C98" s="247"/>
      <c r="D98" s="247"/>
      <c r="E98" s="247"/>
      <c r="F98" s="247"/>
      <c r="G98" s="247"/>
      <c r="H98" s="248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46" t="s">
        <v>110</v>
      </c>
      <c r="B99" s="247"/>
      <c r="C99" s="247"/>
      <c r="D99" s="247"/>
      <c r="E99" s="247"/>
      <c r="F99" s="247"/>
      <c r="G99" s="247"/>
      <c r="H99" s="248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46" t="s">
        <v>111</v>
      </c>
      <c r="B100" s="247"/>
      <c r="C100" s="247"/>
      <c r="D100" s="247"/>
      <c r="E100" s="247"/>
      <c r="F100" s="247"/>
      <c r="G100" s="247"/>
      <c r="H100" s="248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32" t="s">
        <v>40</v>
      </c>
      <c r="B101" s="233"/>
      <c r="C101" s="233"/>
      <c r="D101" s="233"/>
      <c r="E101" s="233"/>
      <c r="F101" s="233"/>
      <c r="G101" s="233"/>
      <c r="H101" s="234"/>
      <c r="I101" s="4">
        <v>93</v>
      </c>
      <c r="J101" s="24">
        <f>SUM(J102:J113)</f>
        <v>641787764</v>
      </c>
      <c r="K101" s="24">
        <f>SUM(K102:K113)</f>
        <v>467699269</v>
      </c>
      <c r="L101" s="128"/>
      <c r="O101" s="9"/>
      <c r="P101" s="9"/>
    </row>
    <row r="102" spans="1:16" x14ac:dyDescent="0.2">
      <c r="A102" s="246" t="s">
        <v>146</v>
      </c>
      <c r="B102" s="247"/>
      <c r="C102" s="247"/>
      <c r="D102" s="247"/>
      <c r="E102" s="247"/>
      <c r="F102" s="247"/>
      <c r="G102" s="247"/>
      <c r="H102" s="248"/>
      <c r="I102" s="4">
        <v>94</v>
      </c>
      <c r="J102" s="25">
        <v>44371311</v>
      </c>
      <c r="K102" s="25">
        <v>42081821</v>
      </c>
      <c r="L102" s="128"/>
      <c r="O102" s="9"/>
      <c r="P102" s="9"/>
    </row>
    <row r="103" spans="1:16" x14ac:dyDescent="0.2">
      <c r="A103" s="246" t="s">
        <v>294</v>
      </c>
      <c r="B103" s="247"/>
      <c r="C103" s="247"/>
      <c r="D103" s="247"/>
      <c r="E103" s="247"/>
      <c r="F103" s="247"/>
      <c r="G103" s="247"/>
      <c r="H103" s="248"/>
      <c r="I103" s="4">
        <v>95</v>
      </c>
      <c r="J103" s="25">
        <v>0</v>
      </c>
      <c r="K103" s="25">
        <v>0</v>
      </c>
      <c r="L103" s="128"/>
      <c r="O103" s="9"/>
      <c r="P103" s="9"/>
    </row>
    <row r="104" spans="1:16" x14ac:dyDescent="0.2">
      <c r="A104" s="246" t="s">
        <v>0</v>
      </c>
      <c r="B104" s="247"/>
      <c r="C104" s="247"/>
      <c r="D104" s="247"/>
      <c r="E104" s="247"/>
      <c r="F104" s="247"/>
      <c r="G104" s="247"/>
      <c r="H104" s="248"/>
      <c r="I104" s="4">
        <v>96</v>
      </c>
      <c r="J104" s="25">
        <v>336081529</v>
      </c>
      <c r="K104" s="25">
        <v>175657099</v>
      </c>
      <c r="L104" s="128"/>
      <c r="O104" s="9"/>
      <c r="P104" s="9"/>
    </row>
    <row r="105" spans="1:16" x14ac:dyDescent="0.2">
      <c r="A105" s="246" t="s">
        <v>295</v>
      </c>
      <c r="B105" s="247"/>
      <c r="C105" s="247"/>
      <c r="D105" s="247"/>
      <c r="E105" s="247"/>
      <c r="F105" s="247"/>
      <c r="G105" s="247"/>
      <c r="H105" s="248"/>
      <c r="I105" s="4">
        <v>97</v>
      </c>
      <c r="J105" s="25">
        <v>887840</v>
      </c>
      <c r="K105" s="25">
        <v>0</v>
      </c>
      <c r="L105" s="128"/>
      <c r="O105" s="9"/>
      <c r="P105" s="9"/>
    </row>
    <row r="106" spans="1:16" x14ac:dyDescent="0.2">
      <c r="A106" s="246" t="s">
        <v>296</v>
      </c>
      <c r="B106" s="247"/>
      <c r="C106" s="247"/>
      <c r="D106" s="247"/>
      <c r="E106" s="247"/>
      <c r="F106" s="247"/>
      <c r="G106" s="247"/>
      <c r="H106" s="248"/>
      <c r="I106" s="4">
        <v>98</v>
      </c>
      <c r="J106" s="25">
        <v>225461258</v>
      </c>
      <c r="K106" s="25">
        <v>190492339</v>
      </c>
      <c r="L106" s="128"/>
      <c r="O106" s="9"/>
      <c r="P106" s="9"/>
    </row>
    <row r="107" spans="1:16" x14ac:dyDescent="0.2">
      <c r="A107" s="246" t="s">
        <v>297</v>
      </c>
      <c r="B107" s="247"/>
      <c r="C107" s="247"/>
      <c r="D107" s="247"/>
      <c r="E107" s="247"/>
      <c r="F107" s="247"/>
      <c r="G107" s="247"/>
      <c r="H107" s="248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46" t="s">
        <v>112</v>
      </c>
      <c r="B108" s="247"/>
      <c r="C108" s="247"/>
      <c r="D108" s="247"/>
      <c r="E108" s="247"/>
      <c r="F108" s="247"/>
      <c r="G108" s="247"/>
      <c r="H108" s="248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46" t="s">
        <v>113</v>
      </c>
      <c r="B109" s="247"/>
      <c r="C109" s="247"/>
      <c r="D109" s="247"/>
      <c r="E109" s="247"/>
      <c r="F109" s="247"/>
      <c r="G109" s="247"/>
      <c r="H109" s="248"/>
      <c r="I109" s="4">
        <v>101</v>
      </c>
      <c r="J109" s="25">
        <v>29095432</v>
      </c>
      <c r="K109" s="25">
        <v>33261794</v>
      </c>
      <c r="L109" s="128"/>
      <c r="O109" s="9"/>
      <c r="P109" s="9"/>
    </row>
    <row r="110" spans="1:16" x14ac:dyDescent="0.2">
      <c r="A110" s="246" t="s">
        <v>114</v>
      </c>
      <c r="B110" s="247"/>
      <c r="C110" s="247"/>
      <c r="D110" s="247"/>
      <c r="E110" s="247"/>
      <c r="F110" s="247"/>
      <c r="G110" s="247"/>
      <c r="H110" s="248"/>
      <c r="I110" s="4">
        <v>102</v>
      </c>
      <c r="J110" s="103">
        <v>2260614</v>
      </c>
      <c r="K110" s="25">
        <v>19924769</v>
      </c>
      <c r="L110" s="128"/>
      <c r="O110" s="9"/>
      <c r="P110" s="9"/>
    </row>
    <row r="111" spans="1:16" x14ac:dyDescent="0.2">
      <c r="A111" s="246" t="s">
        <v>117</v>
      </c>
      <c r="B111" s="247"/>
      <c r="C111" s="247"/>
      <c r="D111" s="247"/>
      <c r="E111" s="247"/>
      <c r="F111" s="247"/>
      <c r="G111" s="247"/>
      <c r="H111" s="248"/>
      <c r="I111" s="4">
        <v>103</v>
      </c>
      <c r="J111" s="25">
        <v>681138</v>
      </c>
      <c r="K111" s="25">
        <v>679368</v>
      </c>
      <c r="L111" s="128"/>
      <c r="O111" s="9"/>
      <c r="P111" s="9"/>
    </row>
    <row r="112" spans="1:16" x14ac:dyDescent="0.2">
      <c r="A112" s="246" t="s">
        <v>115</v>
      </c>
      <c r="B112" s="247"/>
      <c r="C112" s="247"/>
      <c r="D112" s="247"/>
      <c r="E112" s="247"/>
      <c r="F112" s="247"/>
      <c r="G112" s="247"/>
      <c r="H112" s="248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46" t="s">
        <v>116</v>
      </c>
      <c r="B113" s="247"/>
      <c r="C113" s="247"/>
      <c r="D113" s="247"/>
      <c r="E113" s="247"/>
      <c r="F113" s="247"/>
      <c r="G113" s="247"/>
      <c r="H113" s="248"/>
      <c r="I113" s="4">
        <v>105</v>
      </c>
      <c r="J113" s="25">
        <v>2948642</v>
      </c>
      <c r="K113" s="25">
        <v>5602079</v>
      </c>
      <c r="L113" s="128"/>
      <c r="O113" s="9"/>
      <c r="P113" s="9"/>
    </row>
    <row r="114" spans="1:16" x14ac:dyDescent="0.2">
      <c r="A114" s="232" t="s">
        <v>1</v>
      </c>
      <c r="B114" s="233"/>
      <c r="C114" s="233"/>
      <c r="D114" s="233"/>
      <c r="E114" s="233"/>
      <c r="F114" s="233"/>
      <c r="G114" s="233"/>
      <c r="H114" s="234"/>
      <c r="I114" s="4">
        <v>106</v>
      </c>
      <c r="J114" s="25">
        <v>58256950</v>
      </c>
      <c r="K114" s="25">
        <v>52093745</v>
      </c>
      <c r="L114" s="128"/>
      <c r="O114" s="9"/>
      <c r="P114" s="9"/>
    </row>
    <row r="115" spans="1:16" x14ac:dyDescent="0.2">
      <c r="A115" s="232" t="s">
        <v>44</v>
      </c>
      <c r="B115" s="233"/>
      <c r="C115" s="233"/>
      <c r="D115" s="233"/>
      <c r="E115" s="233"/>
      <c r="F115" s="233"/>
      <c r="G115" s="233"/>
      <c r="H115" s="234"/>
      <c r="I115" s="4">
        <v>107</v>
      </c>
      <c r="J115" s="24">
        <f>J70+J87+J91+J101+J114</f>
        <v>2399261780</v>
      </c>
      <c r="K115" s="24">
        <f>K70+K87+K91+K101+K114</f>
        <v>2460839595</v>
      </c>
      <c r="L115" s="128"/>
      <c r="O115" s="9"/>
      <c r="P115" s="9"/>
    </row>
    <row r="116" spans="1:16" x14ac:dyDescent="0.2">
      <c r="A116" s="235" t="s">
        <v>70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114">
        <v>593358567</v>
      </c>
      <c r="K116" s="114">
        <v>610612869</v>
      </c>
      <c r="L116" s="128"/>
      <c r="O116" s="9"/>
      <c r="P116" s="9"/>
    </row>
    <row r="117" spans="1:16" x14ac:dyDescent="0.2">
      <c r="A117" s="238" t="s">
        <v>357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  <c r="L117" s="128"/>
    </row>
    <row r="118" spans="1:16" x14ac:dyDescent="0.2">
      <c r="A118" s="242" t="s">
        <v>239</v>
      </c>
      <c r="B118" s="243"/>
      <c r="C118" s="243"/>
      <c r="D118" s="243"/>
      <c r="E118" s="243"/>
      <c r="F118" s="243"/>
      <c r="G118" s="243"/>
      <c r="H118" s="243"/>
      <c r="I118" s="244"/>
      <c r="J118" s="244"/>
      <c r="K118" s="245"/>
      <c r="L118" s="128"/>
    </row>
    <row r="119" spans="1:16" x14ac:dyDescent="0.2">
      <c r="A119" s="246" t="s">
        <v>3</v>
      </c>
      <c r="B119" s="247"/>
      <c r="C119" s="247"/>
      <c r="D119" s="247"/>
      <c r="E119" s="247"/>
      <c r="F119" s="247"/>
      <c r="G119" s="247"/>
      <c r="H119" s="248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49" t="s">
        <v>4</v>
      </c>
      <c r="B120" s="250"/>
      <c r="C120" s="250"/>
      <c r="D120" s="250"/>
      <c r="E120" s="250"/>
      <c r="F120" s="250"/>
      <c r="G120" s="250"/>
      <c r="H120" s="251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28" t="s">
        <v>358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6" x14ac:dyDescent="0.2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O23" sqref="O23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5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64" t="s">
        <v>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65" t="s">
        <v>401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275" t="s">
        <v>384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274" t="s">
        <v>72</v>
      </c>
      <c r="B5" s="274"/>
      <c r="C5" s="274"/>
      <c r="D5" s="274"/>
      <c r="E5" s="274"/>
      <c r="F5" s="274"/>
      <c r="G5" s="274"/>
      <c r="H5" s="274"/>
      <c r="I5" s="124" t="s">
        <v>330</v>
      </c>
      <c r="J5" s="278" t="s">
        <v>365</v>
      </c>
      <c r="K5" s="279"/>
      <c r="L5" s="278" t="s">
        <v>366</v>
      </c>
      <c r="M5" s="279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280"/>
      <c r="B6" s="281"/>
      <c r="C6" s="281"/>
      <c r="D6" s="281"/>
      <c r="E6" s="281"/>
      <c r="F6" s="281"/>
      <c r="G6" s="281"/>
      <c r="H6" s="282"/>
      <c r="I6" s="94"/>
      <c r="J6" s="135" t="s">
        <v>361</v>
      </c>
      <c r="K6" s="136" t="s">
        <v>362</v>
      </c>
      <c r="L6" s="135" t="s">
        <v>361</v>
      </c>
      <c r="M6" s="136" t="s">
        <v>362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73">
        <v>1</v>
      </c>
      <c r="B7" s="273"/>
      <c r="C7" s="273"/>
      <c r="D7" s="273"/>
      <c r="E7" s="273"/>
      <c r="F7" s="273"/>
      <c r="G7" s="273"/>
      <c r="H7" s="273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42" t="s">
        <v>45</v>
      </c>
      <c r="B8" s="243"/>
      <c r="C8" s="243"/>
      <c r="D8" s="243"/>
      <c r="E8" s="243"/>
      <c r="F8" s="243"/>
      <c r="G8" s="243"/>
      <c r="H8" s="261"/>
      <c r="I8" s="6">
        <v>111</v>
      </c>
      <c r="J8" s="129">
        <f>SUM(J9:J10)</f>
        <v>902571888</v>
      </c>
      <c r="K8" s="129">
        <f>SUM(K9:K10)</f>
        <v>490104317</v>
      </c>
      <c r="L8" s="129">
        <f>SUM(L9:L10)</f>
        <v>858019412</v>
      </c>
      <c r="M8" s="129">
        <f>SUM(M9:M10)</f>
        <v>471039190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32" t="s">
        <v>184</v>
      </c>
      <c r="B9" s="233"/>
      <c r="C9" s="233"/>
      <c r="D9" s="233"/>
      <c r="E9" s="233"/>
      <c r="F9" s="233"/>
      <c r="G9" s="233"/>
      <c r="H9" s="234"/>
      <c r="I9" s="4">
        <v>112</v>
      </c>
      <c r="J9" s="25">
        <v>888498847</v>
      </c>
      <c r="K9" s="25">
        <v>480659761</v>
      </c>
      <c r="L9" s="25">
        <v>832405811</v>
      </c>
      <c r="M9" s="25">
        <v>454115189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32" t="s">
        <v>121</v>
      </c>
      <c r="B10" s="233"/>
      <c r="C10" s="233"/>
      <c r="D10" s="233"/>
      <c r="E10" s="233"/>
      <c r="F10" s="233"/>
      <c r="G10" s="233"/>
      <c r="H10" s="234"/>
      <c r="I10" s="4">
        <v>113</v>
      </c>
      <c r="J10" s="25">
        <v>14073041</v>
      </c>
      <c r="K10" s="25">
        <v>9444556</v>
      </c>
      <c r="L10" s="25">
        <v>25613601</v>
      </c>
      <c r="M10" s="25">
        <v>16924001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32" t="s">
        <v>7</v>
      </c>
      <c r="B11" s="233"/>
      <c r="C11" s="233"/>
      <c r="D11" s="233"/>
      <c r="E11" s="233"/>
      <c r="F11" s="233"/>
      <c r="G11" s="233"/>
      <c r="H11" s="234"/>
      <c r="I11" s="4">
        <v>114</v>
      </c>
      <c r="J11" s="24">
        <f>J12+J13+J17+J21+J22+J23+J26+J27</f>
        <v>883284052</v>
      </c>
      <c r="K11" s="24">
        <f>K12+K13+K17+K21+K22+K23+K26+K27</f>
        <v>469852126</v>
      </c>
      <c r="L11" s="24">
        <f>L12+L13+L17+L21+L22+L23+L26+L27</f>
        <v>805912163</v>
      </c>
      <c r="M11" s="24">
        <f>M12+M13+M17+M21+M22+M23+M26+M27</f>
        <v>422726907</v>
      </c>
      <c r="N11" s="112"/>
      <c r="O11" s="112"/>
      <c r="P11" s="112"/>
      <c r="Q11" s="112"/>
      <c r="R11" s="112"/>
      <c r="S11" s="112"/>
      <c r="T11" s="112"/>
      <c r="U11" s="112"/>
    </row>
    <row r="12" spans="1:21" x14ac:dyDescent="0.2">
      <c r="A12" s="232" t="s">
        <v>122</v>
      </c>
      <c r="B12" s="233"/>
      <c r="C12" s="233"/>
      <c r="D12" s="233"/>
      <c r="E12" s="233"/>
      <c r="F12" s="233"/>
      <c r="G12" s="233"/>
      <c r="H12" s="234"/>
      <c r="I12" s="4">
        <v>115</v>
      </c>
      <c r="J12" s="25">
        <v>10081917</v>
      </c>
      <c r="K12" s="25">
        <v>9851415</v>
      </c>
      <c r="L12" s="25">
        <v>-8895237</v>
      </c>
      <c r="M12" s="103">
        <v>8593513</v>
      </c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4">
        <v>116</v>
      </c>
      <c r="J13" s="24">
        <f>SUM(J14:J16)</f>
        <v>565071481</v>
      </c>
      <c r="K13" s="24">
        <f>SUM(K14:K16)</f>
        <v>315917417</v>
      </c>
      <c r="L13" s="24">
        <f>SUM(L14:L16)</f>
        <v>532870840</v>
      </c>
      <c r="M13" s="24">
        <f>SUM(M14:M16)</f>
        <v>279799748</v>
      </c>
      <c r="N13" s="112"/>
      <c r="O13" s="112"/>
      <c r="P13" s="112"/>
      <c r="Q13" s="112"/>
      <c r="R13" s="112"/>
      <c r="S13" s="112"/>
      <c r="T13" s="112"/>
      <c r="U13" s="112"/>
    </row>
    <row r="14" spans="1:21" x14ac:dyDescent="0.2">
      <c r="A14" s="246" t="s">
        <v>165</v>
      </c>
      <c r="B14" s="247"/>
      <c r="C14" s="247"/>
      <c r="D14" s="247"/>
      <c r="E14" s="247"/>
      <c r="F14" s="247"/>
      <c r="G14" s="247"/>
      <c r="H14" s="248"/>
      <c r="I14" s="4">
        <v>117</v>
      </c>
      <c r="J14" s="25">
        <v>311306636</v>
      </c>
      <c r="K14" s="25">
        <v>159183931</v>
      </c>
      <c r="L14" s="25">
        <v>293253160</v>
      </c>
      <c r="M14" s="25">
        <v>148098930</v>
      </c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246" t="s">
        <v>166</v>
      </c>
      <c r="B15" s="247"/>
      <c r="C15" s="247"/>
      <c r="D15" s="247"/>
      <c r="E15" s="247"/>
      <c r="F15" s="247"/>
      <c r="G15" s="247"/>
      <c r="H15" s="248"/>
      <c r="I15" s="4">
        <v>118</v>
      </c>
      <c r="J15" s="25">
        <v>150664447</v>
      </c>
      <c r="K15" s="25">
        <v>88710073</v>
      </c>
      <c r="L15" s="25">
        <v>137350376</v>
      </c>
      <c r="M15" s="25">
        <v>73885276</v>
      </c>
      <c r="N15" s="112"/>
      <c r="O15" s="112"/>
      <c r="P15" s="112"/>
      <c r="Q15" s="112"/>
      <c r="R15" s="112"/>
      <c r="S15" s="112"/>
      <c r="T15" s="112"/>
      <c r="U15" s="112"/>
    </row>
    <row r="16" spans="1:21" x14ac:dyDescent="0.2">
      <c r="A16" s="246" t="s">
        <v>75</v>
      </c>
      <c r="B16" s="247"/>
      <c r="C16" s="247"/>
      <c r="D16" s="247"/>
      <c r="E16" s="247"/>
      <c r="F16" s="247"/>
      <c r="G16" s="247"/>
      <c r="H16" s="248"/>
      <c r="I16" s="4">
        <v>119</v>
      </c>
      <c r="J16" s="25">
        <v>103100398</v>
      </c>
      <c r="K16" s="25">
        <v>68023413</v>
      </c>
      <c r="L16" s="25">
        <v>102267304</v>
      </c>
      <c r="M16" s="25">
        <v>57815542</v>
      </c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232" t="s">
        <v>42</v>
      </c>
      <c r="B17" s="233"/>
      <c r="C17" s="233"/>
      <c r="D17" s="233"/>
      <c r="E17" s="233"/>
      <c r="F17" s="233"/>
      <c r="G17" s="233"/>
      <c r="H17" s="234"/>
      <c r="I17" s="4">
        <v>120</v>
      </c>
      <c r="J17" s="24">
        <f>SUM(J18:J20)</f>
        <v>177316821</v>
      </c>
      <c r="K17" s="24">
        <f>SUM(K18:K20)</f>
        <v>92246370</v>
      </c>
      <c r="L17" s="24">
        <f>SUM(L18:L20)</f>
        <v>166885427</v>
      </c>
      <c r="M17" s="24">
        <f>SUM(M18:M20)</f>
        <v>84689021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46" t="s">
        <v>76</v>
      </c>
      <c r="B18" s="247"/>
      <c r="C18" s="247"/>
      <c r="D18" s="247"/>
      <c r="E18" s="247"/>
      <c r="F18" s="247"/>
      <c r="G18" s="247"/>
      <c r="H18" s="248"/>
      <c r="I18" s="4">
        <v>121</v>
      </c>
      <c r="J18" s="25">
        <v>109737816</v>
      </c>
      <c r="K18" s="25">
        <v>56935075</v>
      </c>
      <c r="L18" s="25">
        <f>111998627-12271602</f>
        <v>99727025</v>
      </c>
      <c r="M18" s="25">
        <v>49266491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46" t="s">
        <v>77</v>
      </c>
      <c r="B19" s="247"/>
      <c r="C19" s="247"/>
      <c r="D19" s="247"/>
      <c r="E19" s="247"/>
      <c r="F19" s="247"/>
      <c r="G19" s="247"/>
      <c r="H19" s="248"/>
      <c r="I19" s="4">
        <v>122</v>
      </c>
      <c r="J19" s="25">
        <v>43468724</v>
      </c>
      <c r="K19" s="25">
        <v>22755590</v>
      </c>
      <c r="L19" s="25">
        <f>35312774+7912978</f>
        <v>43225752</v>
      </c>
      <c r="M19" s="25">
        <v>22661338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46" t="s">
        <v>78</v>
      </c>
      <c r="B20" s="247"/>
      <c r="C20" s="247"/>
      <c r="D20" s="247"/>
      <c r="E20" s="247"/>
      <c r="F20" s="247"/>
      <c r="G20" s="247"/>
      <c r="H20" s="248"/>
      <c r="I20" s="4">
        <v>123</v>
      </c>
      <c r="J20" s="25">
        <v>24110281</v>
      </c>
      <c r="K20" s="25">
        <v>12555705</v>
      </c>
      <c r="L20" s="25">
        <f>19574026+4358624</f>
        <v>23932650</v>
      </c>
      <c r="M20" s="25">
        <v>12761192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32" t="s">
        <v>123</v>
      </c>
      <c r="B21" s="233"/>
      <c r="C21" s="233"/>
      <c r="D21" s="233"/>
      <c r="E21" s="233"/>
      <c r="F21" s="233"/>
      <c r="G21" s="233"/>
      <c r="H21" s="234"/>
      <c r="I21" s="4">
        <v>124</v>
      </c>
      <c r="J21" s="25">
        <v>42814056</v>
      </c>
      <c r="K21" s="25">
        <v>21444116</v>
      </c>
      <c r="L21" s="25">
        <v>35148971</v>
      </c>
      <c r="M21" s="25">
        <v>17574076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32" t="s">
        <v>124</v>
      </c>
      <c r="B22" s="233"/>
      <c r="C22" s="233"/>
      <c r="D22" s="233"/>
      <c r="E22" s="233"/>
      <c r="F22" s="233"/>
      <c r="G22" s="233"/>
      <c r="H22" s="234"/>
      <c r="I22" s="4">
        <v>125</v>
      </c>
      <c r="J22" s="25">
        <v>61469167</v>
      </c>
      <c r="K22" s="25">
        <v>20485463</v>
      </c>
      <c r="L22" s="25">
        <v>67886516</v>
      </c>
      <c r="M22" s="25">
        <v>24563959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32" t="s">
        <v>43</v>
      </c>
      <c r="B23" s="233"/>
      <c r="C23" s="233"/>
      <c r="D23" s="233"/>
      <c r="E23" s="233"/>
      <c r="F23" s="233"/>
      <c r="G23" s="233"/>
      <c r="H23" s="234"/>
      <c r="I23" s="4">
        <v>126</v>
      </c>
      <c r="J23" s="24">
        <f>SUM(J24:J25)</f>
        <v>10036097</v>
      </c>
      <c r="K23" s="24">
        <f>SUM(K24:K25)</f>
        <v>0</v>
      </c>
      <c r="L23" s="24">
        <f>SUM(L24:L25)</f>
        <v>-5989063</v>
      </c>
      <c r="M23" s="24">
        <f>SUM(M24:M25)</f>
        <v>-2158736</v>
      </c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A24" s="246" t="s">
        <v>151</v>
      </c>
      <c r="B24" s="247"/>
      <c r="C24" s="247"/>
      <c r="D24" s="247"/>
      <c r="E24" s="247"/>
      <c r="F24" s="247"/>
      <c r="G24" s="247"/>
      <c r="H24" s="248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12"/>
      <c r="O24" s="112"/>
      <c r="P24" s="112"/>
      <c r="Q24" s="112"/>
      <c r="R24" s="112"/>
      <c r="S24" s="112"/>
      <c r="T24" s="112"/>
      <c r="U24" s="112"/>
    </row>
    <row r="25" spans="1:21" x14ac:dyDescent="0.2">
      <c r="A25" s="246" t="s">
        <v>152</v>
      </c>
      <c r="B25" s="247"/>
      <c r="C25" s="247"/>
      <c r="D25" s="247"/>
      <c r="E25" s="247"/>
      <c r="F25" s="247"/>
      <c r="G25" s="247"/>
      <c r="H25" s="248"/>
      <c r="I25" s="4">
        <v>128</v>
      </c>
      <c r="J25" s="25">
        <v>10036097</v>
      </c>
      <c r="K25" s="25">
        <v>0</v>
      </c>
      <c r="L25" s="25">
        <v>-5989063</v>
      </c>
      <c r="M25" s="25">
        <v>-2158736</v>
      </c>
      <c r="N25" s="112"/>
      <c r="O25" s="112"/>
      <c r="P25" s="112"/>
      <c r="Q25" s="112"/>
      <c r="R25" s="112"/>
      <c r="S25" s="112"/>
      <c r="T25" s="112"/>
      <c r="U25" s="112"/>
    </row>
    <row r="26" spans="1:21" x14ac:dyDescent="0.2">
      <c r="A26" s="232" t="s">
        <v>125</v>
      </c>
      <c r="B26" s="233"/>
      <c r="C26" s="233"/>
      <c r="D26" s="233"/>
      <c r="E26" s="233"/>
      <c r="F26" s="233"/>
      <c r="G26" s="233"/>
      <c r="H26" s="234"/>
      <c r="I26" s="4">
        <v>129</v>
      </c>
      <c r="J26" s="25">
        <v>1654464</v>
      </c>
      <c r="K26" s="25">
        <v>965582</v>
      </c>
      <c r="L26" s="25">
        <v>335692</v>
      </c>
      <c r="M26" s="149">
        <v>335692</v>
      </c>
      <c r="N26" s="112"/>
      <c r="O26" s="112"/>
      <c r="P26" s="112"/>
      <c r="Q26" s="112"/>
      <c r="R26" s="112"/>
      <c r="S26" s="112"/>
      <c r="T26" s="112"/>
      <c r="U26" s="112"/>
    </row>
    <row r="27" spans="1:21" x14ac:dyDescent="0.2">
      <c r="A27" s="232" t="s">
        <v>63</v>
      </c>
      <c r="B27" s="233"/>
      <c r="C27" s="233"/>
      <c r="D27" s="233"/>
      <c r="E27" s="233"/>
      <c r="F27" s="233"/>
      <c r="G27" s="233"/>
      <c r="H27" s="234"/>
      <c r="I27" s="4">
        <v>130</v>
      </c>
      <c r="J27" s="25">
        <v>14840049</v>
      </c>
      <c r="K27" s="25">
        <v>8941763</v>
      </c>
      <c r="L27" s="25">
        <v>17669017</v>
      </c>
      <c r="M27" s="25">
        <v>9329634</v>
      </c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232" t="s">
        <v>265</v>
      </c>
      <c r="B28" s="233"/>
      <c r="C28" s="233"/>
      <c r="D28" s="233"/>
      <c r="E28" s="233"/>
      <c r="F28" s="233"/>
      <c r="G28" s="233"/>
      <c r="H28" s="234"/>
      <c r="I28" s="4">
        <v>131</v>
      </c>
      <c r="J28" s="24">
        <f>SUM(J29:J33)</f>
        <v>28283927</v>
      </c>
      <c r="K28" s="24">
        <f>SUM(K29:K33)</f>
        <v>17439479</v>
      </c>
      <c r="L28" s="24">
        <f>SUM(L29:L33)</f>
        <v>16221133</v>
      </c>
      <c r="M28" s="24">
        <f>SUM(M29:M33)</f>
        <v>10641759</v>
      </c>
      <c r="N28" s="112"/>
      <c r="O28" s="112"/>
      <c r="P28" s="112"/>
      <c r="Q28" s="112"/>
      <c r="R28" s="112"/>
      <c r="S28" s="112"/>
      <c r="T28" s="112"/>
      <c r="U28" s="112"/>
    </row>
    <row r="29" spans="1:21" x14ac:dyDescent="0.2">
      <c r="A29" s="232" t="s">
        <v>379</v>
      </c>
      <c r="B29" s="233"/>
      <c r="C29" s="233"/>
      <c r="D29" s="233"/>
      <c r="E29" s="233"/>
      <c r="F29" s="233"/>
      <c r="G29" s="233"/>
      <c r="H29" s="234"/>
      <c r="I29" s="4">
        <v>132</v>
      </c>
      <c r="J29" s="25">
        <v>6861653</v>
      </c>
      <c r="K29" s="25">
        <v>2320776</v>
      </c>
      <c r="L29" s="25">
        <v>4458367</v>
      </c>
      <c r="M29" s="25">
        <v>1486962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32" t="s">
        <v>382</v>
      </c>
      <c r="B30" s="233"/>
      <c r="C30" s="233"/>
      <c r="D30" s="233"/>
      <c r="E30" s="233"/>
      <c r="F30" s="233"/>
      <c r="G30" s="233"/>
      <c r="H30" s="234"/>
      <c r="I30" s="4">
        <v>133</v>
      </c>
      <c r="J30" s="25">
        <v>17013607</v>
      </c>
      <c r="K30" s="25">
        <v>12943186</v>
      </c>
      <c r="L30" s="25">
        <v>11655555</v>
      </c>
      <c r="M30" s="25">
        <v>9276097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32" t="s">
        <v>153</v>
      </c>
      <c r="B31" s="233"/>
      <c r="C31" s="233"/>
      <c r="D31" s="233"/>
      <c r="E31" s="233"/>
      <c r="F31" s="233"/>
      <c r="G31" s="233"/>
      <c r="H31" s="234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32" t="s">
        <v>275</v>
      </c>
      <c r="B32" s="233"/>
      <c r="C32" s="233"/>
      <c r="D32" s="233"/>
      <c r="E32" s="233"/>
      <c r="F32" s="233"/>
      <c r="G32" s="233"/>
      <c r="H32" s="234"/>
      <c r="I32" s="4">
        <v>135</v>
      </c>
      <c r="J32" s="25">
        <v>4408667</v>
      </c>
      <c r="K32" s="25">
        <v>2175517</v>
      </c>
      <c r="L32" s="25">
        <v>107211</v>
      </c>
      <c r="M32" s="152">
        <v>-121300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32" t="s">
        <v>154</v>
      </c>
      <c r="B33" s="233"/>
      <c r="C33" s="233"/>
      <c r="D33" s="233"/>
      <c r="E33" s="233"/>
      <c r="F33" s="233"/>
      <c r="G33" s="233"/>
      <c r="H33" s="234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32" t="s">
        <v>266</v>
      </c>
      <c r="B34" s="233"/>
      <c r="C34" s="233"/>
      <c r="D34" s="233"/>
      <c r="E34" s="233"/>
      <c r="F34" s="233"/>
      <c r="G34" s="233"/>
      <c r="H34" s="234"/>
      <c r="I34" s="4">
        <v>137</v>
      </c>
      <c r="J34" s="24">
        <f>SUM(J35:J38)</f>
        <v>39997012</v>
      </c>
      <c r="K34" s="24">
        <f>SUM(K35:K38)</f>
        <v>17273136</v>
      </c>
      <c r="L34" s="24">
        <f>SUM(L35:L38)</f>
        <v>27418906</v>
      </c>
      <c r="M34" s="24">
        <f>SUM(M35:M38)</f>
        <v>13824991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32" t="s">
        <v>79</v>
      </c>
      <c r="B35" s="233"/>
      <c r="C35" s="233"/>
      <c r="D35" s="233"/>
      <c r="E35" s="233"/>
      <c r="F35" s="233"/>
      <c r="G35" s="233"/>
      <c r="H35" s="234"/>
      <c r="I35" s="4">
        <v>138</v>
      </c>
      <c r="J35" s="25">
        <v>10715859</v>
      </c>
      <c r="K35" s="25">
        <v>7654402</v>
      </c>
      <c r="L35" s="25">
        <v>2981303</v>
      </c>
      <c r="M35" s="25">
        <v>2497861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32" t="s">
        <v>383</v>
      </c>
      <c r="B36" s="233"/>
      <c r="C36" s="233"/>
      <c r="D36" s="233"/>
      <c r="E36" s="233"/>
      <c r="F36" s="233"/>
      <c r="G36" s="233"/>
      <c r="H36" s="234"/>
      <c r="I36" s="4">
        <v>139</v>
      </c>
      <c r="J36" s="25">
        <v>29281153</v>
      </c>
      <c r="K36" s="25">
        <v>9618734</v>
      </c>
      <c r="L36" s="25">
        <v>24437603</v>
      </c>
      <c r="M36" s="25">
        <v>11327130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32" t="s">
        <v>276</v>
      </c>
      <c r="B37" s="233"/>
      <c r="C37" s="233"/>
      <c r="D37" s="233"/>
      <c r="E37" s="233"/>
      <c r="F37" s="233"/>
      <c r="G37" s="233"/>
      <c r="H37" s="234"/>
      <c r="I37" s="4">
        <v>140</v>
      </c>
      <c r="J37" s="25">
        <v>0</v>
      </c>
      <c r="K37" s="25">
        <v>0</v>
      </c>
      <c r="L37" s="25">
        <v>0</v>
      </c>
      <c r="M37" s="25">
        <v>0</v>
      </c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32" t="s">
        <v>80</v>
      </c>
      <c r="B38" s="233"/>
      <c r="C38" s="233"/>
      <c r="D38" s="233"/>
      <c r="E38" s="233"/>
      <c r="F38" s="233"/>
      <c r="G38" s="233"/>
      <c r="H38" s="234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32" t="s">
        <v>248</v>
      </c>
      <c r="B39" s="233"/>
      <c r="C39" s="233"/>
      <c r="D39" s="233"/>
      <c r="E39" s="233"/>
      <c r="F39" s="233"/>
      <c r="G39" s="233"/>
      <c r="H39" s="234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32" t="s">
        <v>249</v>
      </c>
      <c r="B40" s="233"/>
      <c r="C40" s="233"/>
      <c r="D40" s="233"/>
      <c r="E40" s="233"/>
      <c r="F40" s="233"/>
      <c r="G40" s="233"/>
      <c r="H40" s="234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32" t="s">
        <v>277</v>
      </c>
      <c r="B41" s="233"/>
      <c r="C41" s="233"/>
      <c r="D41" s="233"/>
      <c r="E41" s="233"/>
      <c r="F41" s="233"/>
      <c r="G41" s="233"/>
      <c r="H41" s="234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32" t="s">
        <v>278</v>
      </c>
      <c r="B42" s="233"/>
      <c r="C42" s="233"/>
      <c r="D42" s="233"/>
      <c r="E42" s="233"/>
      <c r="F42" s="233"/>
      <c r="G42" s="233"/>
      <c r="H42" s="234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32" t="s">
        <v>267</v>
      </c>
      <c r="B43" s="233"/>
      <c r="C43" s="233"/>
      <c r="D43" s="233"/>
      <c r="E43" s="233"/>
      <c r="F43" s="233"/>
      <c r="G43" s="233"/>
      <c r="H43" s="234"/>
      <c r="I43" s="4">
        <v>146</v>
      </c>
      <c r="J43" s="24">
        <f>J8+J28+J39+J41</f>
        <v>930855815</v>
      </c>
      <c r="K43" s="24">
        <f>K8+K28+K39+K41</f>
        <v>507543796</v>
      </c>
      <c r="L43" s="24">
        <f>L8+L28+L39+L41</f>
        <v>874240545</v>
      </c>
      <c r="M43" s="24">
        <f>M8+M28+M39+M41</f>
        <v>481680949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32" t="s">
        <v>268</v>
      </c>
      <c r="B44" s="233"/>
      <c r="C44" s="233"/>
      <c r="D44" s="233"/>
      <c r="E44" s="233"/>
      <c r="F44" s="233"/>
      <c r="G44" s="233"/>
      <c r="H44" s="234"/>
      <c r="I44" s="4">
        <v>147</v>
      </c>
      <c r="J44" s="24">
        <f>J11+J34+J40+J42</f>
        <v>923281064</v>
      </c>
      <c r="K44" s="24">
        <f>K11+K34+K40+K42</f>
        <v>487125262</v>
      </c>
      <c r="L44" s="24">
        <f>L11+L34+L40+L42</f>
        <v>833331069</v>
      </c>
      <c r="M44" s="24">
        <f>M11+M34+M40+M42</f>
        <v>436551898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32" t="s">
        <v>287</v>
      </c>
      <c r="B45" s="233"/>
      <c r="C45" s="233"/>
      <c r="D45" s="233"/>
      <c r="E45" s="233"/>
      <c r="F45" s="233"/>
      <c r="G45" s="233"/>
      <c r="H45" s="234"/>
      <c r="I45" s="4">
        <v>148</v>
      </c>
      <c r="J45" s="24">
        <f>J43-J44</f>
        <v>7574751</v>
      </c>
      <c r="K45" s="24">
        <f>K43-K44</f>
        <v>20418534</v>
      </c>
      <c r="L45" s="24">
        <f>L43-L44</f>
        <v>40909476</v>
      </c>
      <c r="M45" s="24">
        <f>M43-M44</f>
        <v>45129051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52" t="s">
        <v>270</v>
      </c>
      <c r="B46" s="253"/>
      <c r="C46" s="253"/>
      <c r="D46" s="253"/>
      <c r="E46" s="253"/>
      <c r="F46" s="253"/>
      <c r="G46" s="253"/>
      <c r="H46" s="254"/>
      <c r="I46" s="4">
        <v>149</v>
      </c>
      <c r="J46" s="24">
        <f>IF(J43&gt;J44,J43-J44,0)</f>
        <v>7574751</v>
      </c>
      <c r="K46" s="24">
        <f>IF(K43&gt;K44,K43-K44,0)</f>
        <v>20418534</v>
      </c>
      <c r="L46" s="24">
        <f>IF(L43&gt;L44,L43-L44,0)</f>
        <v>40909476</v>
      </c>
      <c r="M46" s="24">
        <f>IF(M43&gt;M44,M43-M44,0)</f>
        <v>45129051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52" t="s">
        <v>271</v>
      </c>
      <c r="B47" s="253"/>
      <c r="C47" s="253"/>
      <c r="D47" s="253"/>
      <c r="E47" s="253"/>
      <c r="F47" s="253"/>
      <c r="G47" s="253"/>
      <c r="H47" s="254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32" t="s">
        <v>269</v>
      </c>
      <c r="B48" s="233"/>
      <c r="C48" s="233"/>
      <c r="D48" s="233"/>
      <c r="E48" s="233"/>
      <c r="F48" s="233"/>
      <c r="G48" s="233"/>
      <c r="H48" s="234"/>
      <c r="I48" s="4">
        <v>151</v>
      </c>
      <c r="J48" s="25">
        <v>0</v>
      </c>
      <c r="K48" s="25">
        <v>0</v>
      </c>
      <c r="L48" s="25">
        <v>7398052</v>
      </c>
      <c r="M48" s="25">
        <v>7398052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32" t="s">
        <v>288</v>
      </c>
      <c r="B49" s="233"/>
      <c r="C49" s="233"/>
      <c r="D49" s="233"/>
      <c r="E49" s="233"/>
      <c r="F49" s="233"/>
      <c r="G49" s="233"/>
      <c r="H49" s="234"/>
      <c r="I49" s="4">
        <v>152</v>
      </c>
      <c r="J49" s="24">
        <f>J45-J48</f>
        <v>7574751</v>
      </c>
      <c r="K49" s="24">
        <f>K45-K48</f>
        <v>20418534</v>
      </c>
      <c r="L49" s="24">
        <f>L45-L48</f>
        <v>33511424</v>
      </c>
      <c r="M49" s="24">
        <f>M45-M48</f>
        <v>37730999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52" t="s">
        <v>245</v>
      </c>
      <c r="B50" s="253"/>
      <c r="C50" s="253"/>
      <c r="D50" s="253"/>
      <c r="E50" s="253"/>
      <c r="F50" s="253"/>
      <c r="G50" s="253"/>
      <c r="H50" s="254"/>
      <c r="I50" s="4">
        <v>153</v>
      </c>
      <c r="J50" s="24">
        <f>IF(J49&gt;0,J49,0)</f>
        <v>7574751</v>
      </c>
      <c r="K50" s="24">
        <f>IF(K49&gt;0,K49,0)</f>
        <v>20418534</v>
      </c>
      <c r="L50" s="24">
        <f>IF(L49&gt;0,L49,0)</f>
        <v>33511424</v>
      </c>
      <c r="M50" s="24">
        <f>IF(M49&gt;0,M49,0)</f>
        <v>37730999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87" t="s">
        <v>272</v>
      </c>
      <c r="B51" s="288"/>
      <c r="C51" s="288"/>
      <c r="D51" s="288"/>
      <c r="E51" s="288"/>
      <c r="F51" s="288"/>
      <c r="G51" s="288"/>
      <c r="H51" s="289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38" t="s">
        <v>359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86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42" t="s">
        <v>240</v>
      </c>
      <c r="B53" s="243"/>
      <c r="C53" s="243"/>
      <c r="D53" s="243"/>
      <c r="E53" s="243"/>
      <c r="F53" s="243"/>
      <c r="G53" s="243"/>
      <c r="H53" s="243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83" t="s">
        <v>285</v>
      </c>
      <c r="B54" s="284"/>
      <c r="C54" s="284"/>
      <c r="D54" s="284"/>
      <c r="E54" s="284"/>
      <c r="F54" s="284"/>
      <c r="G54" s="284"/>
      <c r="H54" s="285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83" t="s">
        <v>286</v>
      </c>
      <c r="B55" s="284"/>
      <c r="C55" s="284"/>
      <c r="D55" s="284"/>
      <c r="E55" s="284"/>
      <c r="F55" s="284"/>
      <c r="G55" s="284"/>
      <c r="H55" s="285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38" t="s">
        <v>242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86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42" t="s">
        <v>255</v>
      </c>
      <c r="B57" s="243"/>
      <c r="C57" s="243"/>
      <c r="D57" s="243"/>
      <c r="E57" s="243"/>
      <c r="F57" s="243"/>
      <c r="G57" s="243"/>
      <c r="H57" s="261"/>
      <c r="I57" s="31">
        <v>157</v>
      </c>
      <c r="J57" s="23">
        <f>J49</f>
        <v>7574751</v>
      </c>
      <c r="K57" s="23">
        <f>K49</f>
        <v>20418534</v>
      </c>
      <c r="L57" s="23">
        <f>L49</f>
        <v>33511424</v>
      </c>
      <c r="M57" s="23">
        <f>M49</f>
        <v>37730999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32" t="s">
        <v>273</v>
      </c>
      <c r="B58" s="233"/>
      <c r="C58" s="233"/>
      <c r="D58" s="233"/>
      <c r="E58" s="233"/>
      <c r="F58" s="233"/>
      <c r="G58" s="233"/>
      <c r="H58" s="234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32" t="s">
        <v>279</v>
      </c>
      <c r="B59" s="233"/>
      <c r="C59" s="233"/>
      <c r="D59" s="233"/>
      <c r="E59" s="233"/>
      <c r="F59" s="233"/>
      <c r="G59" s="233"/>
      <c r="H59" s="234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32" t="s">
        <v>280</v>
      </c>
      <c r="B60" s="233"/>
      <c r="C60" s="233"/>
      <c r="D60" s="233"/>
      <c r="E60" s="233"/>
      <c r="F60" s="233"/>
      <c r="G60" s="233"/>
      <c r="H60" s="234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32" t="s">
        <v>61</v>
      </c>
      <c r="B61" s="233"/>
      <c r="C61" s="233"/>
      <c r="D61" s="233"/>
      <c r="E61" s="233"/>
      <c r="F61" s="233"/>
      <c r="G61" s="233"/>
      <c r="H61" s="234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32" t="s">
        <v>281</v>
      </c>
      <c r="B62" s="233"/>
      <c r="C62" s="233"/>
      <c r="D62" s="233"/>
      <c r="E62" s="233"/>
      <c r="F62" s="233"/>
      <c r="G62" s="233"/>
      <c r="H62" s="234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32" t="s">
        <v>282</v>
      </c>
      <c r="B63" s="233"/>
      <c r="C63" s="233"/>
      <c r="D63" s="233"/>
      <c r="E63" s="233"/>
      <c r="F63" s="233"/>
      <c r="G63" s="233"/>
      <c r="H63" s="234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32" t="s">
        <v>283</v>
      </c>
      <c r="B64" s="233"/>
      <c r="C64" s="233"/>
      <c r="D64" s="233"/>
      <c r="E64" s="233"/>
      <c r="F64" s="233"/>
      <c r="G64" s="233"/>
      <c r="H64" s="234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32" t="s">
        <v>284</v>
      </c>
      <c r="B65" s="233"/>
      <c r="C65" s="233"/>
      <c r="D65" s="233"/>
      <c r="E65" s="233"/>
      <c r="F65" s="233"/>
      <c r="G65" s="233"/>
      <c r="H65" s="234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32" t="s">
        <v>274</v>
      </c>
      <c r="B66" s="233"/>
      <c r="C66" s="233"/>
      <c r="D66" s="233"/>
      <c r="E66" s="233"/>
      <c r="F66" s="233"/>
      <c r="G66" s="233"/>
      <c r="H66" s="234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32" t="s">
        <v>246</v>
      </c>
      <c r="B67" s="233"/>
      <c r="C67" s="233"/>
      <c r="D67" s="233"/>
      <c r="E67" s="233"/>
      <c r="F67" s="233"/>
      <c r="G67" s="233"/>
      <c r="H67" s="234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32" t="s">
        <v>247</v>
      </c>
      <c r="B68" s="233"/>
      <c r="C68" s="233"/>
      <c r="D68" s="233"/>
      <c r="E68" s="233"/>
      <c r="F68" s="233"/>
      <c r="G68" s="233"/>
      <c r="H68" s="234"/>
      <c r="I68" s="4">
        <v>168</v>
      </c>
      <c r="J68" s="26">
        <f>J57+J67</f>
        <v>7574751</v>
      </c>
      <c r="K68" s="26">
        <f>K57+K67</f>
        <v>20418534</v>
      </c>
      <c r="L68" s="26">
        <f>L57+L67</f>
        <v>33511424</v>
      </c>
      <c r="M68" s="26">
        <f>M57+M67</f>
        <v>37730999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93" t="s">
        <v>360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5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96" t="s">
        <v>241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8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32" t="s">
        <v>285</v>
      </c>
      <c r="B71" s="233"/>
      <c r="C71" s="233"/>
      <c r="D71" s="233"/>
      <c r="E71" s="233"/>
      <c r="F71" s="233"/>
      <c r="G71" s="233"/>
      <c r="H71" s="234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37"/>
      <c r="P71" s="112"/>
      <c r="Q71" s="112"/>
      <c r="R71" s="112"/>
      <c r="S71" s="112"/>
      <c r="T71" s="112"/>
      <c r="U71" s="112"/>
    </row>
    <row r="72" spans="1:21" ht="12.75" customHeight="1" x14ac:dyDescent="0.2">
      <c r="A72" s="290" t="s">
        <v>286</v>
      </c>
      <c r="B72" s="291"/>
      <c r="C72" s="291"/>
      <c r="D72" s="291"/>
      <c r="E72" s="291"/>
      <c r="F72" s="291"/>
      <c r="G72" s="291"/>
      <c r="H72" s="292"/>
      <c r="I72" s="7">
        <v>170</v>
      </c>
      <c r="J72" s="150">
        <v>0</v>
      </c>
      <c r="K72" s="150">
        <v>0</v>
      </c>
      <c r="L72" s="150">
        <v>0</v>
      </c>
      <c r="M72" s="150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L47 M33:M47 M13:M25 M27:M3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showGridLines="0" zoomScale="110" zoomScaleNormal="110" zoomScaleSheetLayoutView="110" workbookViewId="0">
      <selection activeCell="Q19" sqref="Q19"/>
    </sheetView>
  </sheetViews>
  <sheetFormatPr defaultRowHeight="12.75" x14ac:dyDescent="0.2"/>
  <cols>
    <col min="1" max="6" width="8.42578125" customWidth="1"/>
    <col min="7" max="7" width="5.85546875" customWidth="1"/>
    <col min="8" max="8" width="12.28515625" customWidth="1"/>
    <col min="9" max="9" width="6.5703125" customWidth="1"/>
    <col min="10" max="10" width="10.140625" style="78" customWidth="1"/>
    <col min="11" max="11" width="10.140625" style="89" bestFit="1" customWidth="1"/>
  </cols>
  <sheetData>
    <row r="1" spans="1:11" ht="15.75" x14ac:dyDescent="0.2">
      <c r="A1" s="299" t="s">
        <v>193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 x14ac:dyDescent="0.2">
      <c r="A2" s="300" t="s">
        <v>401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1" ht="12.75" customHeight="1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2" t="s">
        <v>330</v>
      </c>
      <c r="J5" s="83" t="s">
        <v>365</v>
      </c>
      <c r="K5" s="83" t="s">
        <v>366</v>
      </c>
    </row>
    <row r="6" spans="1:11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4">
        <v>2</v>
      </c>
      <c r="J6" s="85" t="s">
        <v>332</v>
      </c>
      <c r="K6" s="138" t="s">
        <v>333</v>
      </c>
    </row>
    <row r="7" spans="1:11" x14ac:dyDescent="0.2">
      <c r="A7" s="303" t="s">
        <v>187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1" x14ac:dyDescent="0.2">
      <c r="A8" s="246" t="s">
        <v>55</v>
      </c>
      <c r="B8" s="247"/>
      <c r="C8" s="247"/>
      <c r="D8" s="247"/>
      <c r="E8" s="247"/>
      <c r="F8" s="247"/>
      <c r="G8" s="247"/>
      <c r="H8" s="247"/>
      <c r="I8" s="4">
        <v>1</v>
      </c>
      <c r="J8" s="25">
        <v>7574752</v>
      </c>
      <c r="K8" s="25">
        <v>40909476</v>
      </c>
    </row>
    <row r="9" spans="1:11" x14ac:dyDescent="0.2">
      <c r="A9" s="246" t="s">
        <v>56</v>
      </c>
      <c r="B9" s="247"/>
      <c r="C9" s="247"/>
      <c r="D9" s="247"/>
      <c r="E9" s="247"/>
      <c r="F9" s="247"/>
      <c r="G9" s="247"/>
      <c r="H9" s="247"/>
      <c r="I9" s="4">
        <v>2</v>
      </c>
      <c r="J9" s="25">
        <v>42814056</v>
      </c>
      <c r="K9" s="25">
        <v>35148971</v>
      </c>
    </row>
    <row r="10" spans="1:11" x14ac:dyDescent="0.2">
      <c r="A10" s="246" t="s">
        <v>57</v>
      </c>
      <c r="B10" s="247"/>
      <c r="C10" s="247"/>
      <c r="D10" s="247"/>
      <c r="E10" s="247"/>
      <c r="F10" s="247"/>
      <c r="G10" s="247"/>
      <c r="H10" s="247"/>
      <c r="I10" s="4">
        <v>3</v>
      </c>
      <c r="J10" s="25">
        <v>21482000</v>
      </c>
      <c r="K10" s="25">
        <v>0</v>
      </c>
    </row>
    <row r="11" spans="1:11" x14ac:dyDescent="0.2">
      <c r="A11" s="246" t="s">
        <v>58</v>
      </c>
      <c r="B11" s="247"/>
      <c r="C11" s="247"/>
      <c r="D11" s="247"/>
      <c r="E11" s="247"/>
      <c r="F11" s="247"/>
      <c r="G11" s="247"/>
      <c r="H11" s="247"/>
      <c r="I11" s="4">
        <v>4</v>
      </c>
      <c r="J11" s="25">
        <v>0</v>
      </c>
      <c r="K11" s="25">
        <v>0</v>
      </c>
    </row>
    <row r="12" spans="1:11" x14ac:dyDescent="0.2">
      <c r="A12" s="246" t="s">
        <v>59</v>
      </c>
      <c r="B12" s="247"/>
      <c r="C12" s="247"/>
      <c r="D12" s="247"/>
      <c r="E12" s="247"/>
      <c r="F12" s="247"/>
      <c r="G12" s="247"/>
      <c r="H12" s="247"/>
      <c r="I12" s="4">
        <v>5</v>
      </c>
      <c r="J12" s="25">
        <v>28796400</v>
      </c>
      <c r="K12" s="25">
        <v>0</v>
      </c>
    </row>
    <row r="13" spans="1:11" x14ac:dyDescent="0.2">
      <c r="A13" s="246" t="s">
        <v>64</v>
      </c>
      <c r="B13" s="247"/>
      <c r="C13" s="247"/>
      <c r="D13" s="247"/>
      <c r="E13" s="247"/>
      <c r="F13" s="247"/>
      <c r="G13" s="247"/>
      <c r="H13" s="247"/>
      <c r="I13" s="4">
        <v>6</v>
      </c>
      <c r="J13" s="25">
        <v>11727000</v>
      </c>
      <c r="K13" s="25">
        <v>6993991</v>
      </c>
    </row>
    <row r="14" spans="1:11" x14ac:dyDescent="0.2">
      <c r="A14" s="232" t="s">
        <v>188</v>
      </c>
      <c r="B14" s="233"/>
      <c r="C14" s="233"/>
      <c r="D14" s="233"/>
      <c r="E14" s="233"/>
      <c r="F14" s="233"/>
      <c r="G14" s="233"/>
      <c r="H14" s="233"/>
      <c r="I14" s="4">
        <v>7</v>
      </c>
      <c r="J14" s="24">
        <f>SUM(J8:J13)</f>
        <v>112394208</v>
      </c>
      <c r="K14" s="24">
        <f>SUM(K8:K13)</f>
        <v>83052438</v>
      </c>
    </row>
    <row r="15" spans="1:11" x14ac:dyDescent="0.2">
      <c r="A15" s="246" t="s">
        <v>65</v>
      </c>
      <c r="B15" s="247"/>
      <c r="C15" s="247"/>
      <c r="D15" s="247"/>
      <c r="E15" s="247"/>
      <c r="F15" s="247"/>
      <c r="G15" s="247"/>
      <c r="H15" s="247"/>
      <c r="I15" s="4">
        <v>8</v>
      </c>
      <c r="J15" s="25">
        <v>0</v>
      </c>
      <c r="K15" s="25">
        <v>3163806</v>
      </c>
    </row>
    <row r="16" spans="1:11" x14ac:dyDescent="0.2">
      <c r="A16" s="246" t="s">
        <v>66</v>
      </c>
      <c r="B16" s="247"/>
      <c r="C16" s="247"/>
      <c r="D16" s="247"/>
      <c r="E16" s="247"/>
      <c r="F16" s="247"/>
      <c r="G16" s="247"/>
      <c r="H16" s="247"/>
      <c r="I16" s="4">
        <v>9</v>
      </c>
      <c r="J16" s="25">
        <v>41518000</v>
      </c>
      <c r="K16" s="25">
        <v>11887441</v>
      </c>
    </row>
    <row r="17" spans="1:11" x14ac:dyDescent="0.2">
      <c r="A17" s="246" t="s">
        <v>67</v>
      </c>
      <c r="B17" s="247"/>
      <c r="C17" s="247"/>
      <c r="D17" s="247"/>
      <c r="E17" s="247"/>
      <c r="F17" s="247"/>
      <c r="G17" s="247"/>
      <c r="H17" s="247"/>
      <c r="I17" s="4">
        <v>10</v>
      </c>
      <c r="J17" s="25">
        <v>0</v>
      </c>
      <c r="K17" s="25">
        <v>26495287</v>
      </c>
    </row>
    <row r="18" spans="1:11" x14ac:dyDescent="0.2">
      <c r="A18" s="246" t="s">
        <v>68</v>
      </c>
      <c r="B18" s="247"/>
      <c r="C18" s="247"/>
      <c r="D18" s="247"/>
      <c r="E18" s="247"/>
      <c r="F18" s="247"/>
      <c r="G18" s="247"/>
      <c r="H18" s="247"/>
      <c r="I18" s="4">
        <v>11</v>
      </c>
      <c r="J18" s="103">
        <v>20252000</v>
      </c>
      <c r="K18" s="25">
        <v>20071210</v>
      </c>
    </row>
    <row r="19" spans="1:11" x14ac:dyDescent="0.2">
      <c r="A19" s="232" t="s">
        <v>189</v>
      </c>
      <c r="B19" s="233"/>
      <c r="C19" s="233"/>
      <c r="D19" s="233"/>
      <c r="E19" s="233"/>
      <c r="F19" s="233"/>
      <c r="G19" s="233"/>
      <c r="H19" s="233"/>
      <c r="I19" s="4">
        <v>12</v>
      </c>
      <c r="J19" s="24">
        <f>SUM(J15:J18)</f>
        <v>61770000</v>
      </c>
      <c r="K19" s="24">
        <f>SUM(K15:K18)</f>
        <v>61617744</v>
      </c>
    </row>
    <row r="20" spans="1:11" x14ac:dyDescent="0.2">
      <c r="A20" s="232" t="s">
        <v>386</v>
      </c>
      <c r="B20" s="233"/>
      <c r="C20" s="233"/>
      <c r="D20" s="233"/>
      <c r="E20" s="233"/>
      <c r="F20" s="233"/>
      <c r="G20" s="233"/>
      <c r="H20" s="233"/>
      <c r="I20" s="4">
        <v>13</v>
      </c>
      <c r="J20" s="24">
        <f>IF(J14&gt;J19,J14-J19,0)</f>
        <v>50624208</v>
      </c>
      <c r="K20" s="24">
        <f>IF(K14&gt;K19,K14-K19,0)</f>
        <v>21434694</v>
      </c>
    </row>
    <row r="21" spans="1:11" x14ac:dyDescent="0.2">
      <c r="A21" s="232" t="s">
        <v>387</v>
      </c>
      <c r="B21" s="233"/>
      <c r="C21" s="233"/>
      <c r="D21" s="233"/>
      <c r="E21" s="233"/>
      <c r="F21" s="233"/>
      <c r="G21" s="233"/>
      <c r="H21" s="233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1" x14ac:dyDescent="0.2">
      <c r="A22" s="303" t="s">
        <v>190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x14ac:dyDescent="0.2">
      <c r="A23" s="246" t="s">
        <v>231</v>
      </c>
      <c r="B23" s="247"/>
      <c r="C23" s="247"/>
      <c r="D23" s="247"/>
      <c r="E23" s="247"/>
      <c r="F23" s="247"/>
      <c r="G23" s="247"/>
      <c r="H23" s="247"/>
      <c r="I23" s="4">
        <v>15</v>
      </c>
      <c r="J23" s="25">
        <v>253200</v>
      </c>
      <c r="K23" s="25">
        <v>2029184</v>
      </c>
    </row>
    <row r="24" spans="1:11" x14ac:dyDescent="0.2">
      <c r="A24" s="246" t="s">
        <v>232</v>
      </c>
      <c r="B24" s="247"/>
      <c r="C24" s="247"/>
      <c r="D24" s="247"/>
      <c r="E24" s="247"/>
      <c r="F24" s="247"/>
      <c r="G24" s="247"/>
      <c r="H24" s="247"/>
      <c r="I24" s="4">
        <v>16</v>
      </c>
      <c r="J24" s="25">
        <v>0</v>
      </c>
      <c r="K24" s="25">
        <v>0</v>
      </c>
    </row>
    <row r="25" spans="1:11" x14ac:dyDescent="0.2">
      <c r="A25" s="246" t="s">
        <v>233</v>
      </c>
      <c r="B25" s="247"/>
      <c r="C25" s="247"/>
      <c r="D25" s="247"/>
      <c r="E25" s="247"/>
      <c r="F25" s="247"/>
      <c r="G25" s="247"/>
      <c r="H25" s="247"/>
      <c r="I25" s="4">
        <v>17</v>
      </c>
      <c r="J25" s="25">
        <v>13464425</v>
      </c>
      <c r="K25" s="25">
        <v>2220139</v>
      </c>
    </row>
    <row r="26" spans="1:11" x14ac:dyDescent="0.2">
      <c r="A26" s="246" t="s">
        <v>234</v>
      </c>
      <c r="B26" s="247"/>
      <c r="C26" s="247"/>
      <c r="D26" s="247"/>
      <c r="E26" s="247"/>
      <c r="F26" s="247"/>
      <c r="G26" s="247"/>
      <c r="H26" s="247"/>
      <c r="I26" s="4">
        <v>18</v>
      </c>
      <c r="J26" s="25">
        <v>0</v>
      </c>
      <c r="K26" s="25">
        <v>0</v>
      </c>
    </row>
    <row r="27" spans="1:11" x14ac:dyDescent="0.2">
      <c r="A27" s="246" t="s">
        <v>235</v>
      </c>
      <c r="B27" s="247"/>
      <c r="C27" s="247"/>
      <c r="D27" s="247"/>
      <c r="E27" s="247"/>
      <c r="F27" s="247"/>
      <c r="G27" s="247"/>
      <c r="H27" s="247"/>
      <c r="I27" s="4">
        <v>19</v>
      </c>
      <c r="J27" s="25">
        <v>40744000</v>
      </c>
      <c r="K27" s="25">
        <v>9039578</v>
      </c>
    </row>
    <row r="28" spans="1:11" x14ac:dyDescent="0.2">
      <c r="A28" s="232" t="s">
        <v>194</v>
      </c>
      <c r="B28" s="233"/>
      <c r="C28" s="233"/>
      <c r="D28" s="233"/>
      <c r="E28" s="233"/>
      <c r="F28" s="233"/>
      <c r="G28" s="233"/>
      <c r="H28" s="233"/>
      <c r="I28" s="4">
        <v>20</v>
      </c>
      <c r="J28" s="24">
        <f>SUM(J23:J27)</f>
        <v>54461625</v>
      </c>
      <c r="K28" s="24">
        <f>SUM(K23:K27)</f>
        <v>13288901</v>
      </c>
    </row>
    <row r="29" spans="1:11" x14ac:dyDescent="0.2">
      <c r="A29" s="246" t="s">
        <v>139</v>
      </c>
      <c r="B29" s="247"/>
      <c r="C29" s="247"/>
      <c r="D29" s="247"/>
      <c r="E29" s="247"/>
      <c r="F29" s="247"/>
      <c r="G29" s="247"/>
      <c r="H29" s="247"/>
      <c r="I29" s="4">
        <v>21</v>
      </c>
      <c r="J29" s="25">
        <v>15954000</v>
      </c>
      <c r="K29" s="25">
        <v>66532364</v>
      </c>
    </row>
    <row r="30" spans="1:11" x14ac:dyDescent="0.2">
      <c r="A30" s="246" t="s">
        <v>140</v>
      </c>
      <c r="B30" s="247"/>
      <c r="C30" s="247"/>
      <c r="D30" s="247"/>
      <c r="E30" s="247"/>
      <c r="F30" s="247"/>
      <c r="G30" s="247"/>
      <c r="H30" s="247"/>
      <c r="I30" s="4">
        <v>22</v>
      </c>
      <c r="J30" s="103">
        <v>0</v>
      </c>
      <c r="K30" s="25">
        <v>16000</v>
      </c>
    </row>
    <row r="31" spans="1:11" x14ac:dyDescent="0.2">
      <c r="A31" s="246" t="s">
        <v>35</v>
      </c>
      <c r="B31" s="247"/>
      <c r="C31" s="247"/>
      <c r="D31" s="247"/>
      <c r="E31" s="247"/>
      <c r="F31" s="247"/>
      <c r="G31" s="247"/>
      <c r="H31" s="247"/>
      <c r="I31" s="4">
        <v>23</v>
      </c>
      <c r="J31" s="25">
        <v>162000</v>
      </c>
      <c r="K31" s="25">
        <v>12007200</v>
      </c>
    </row>
    <row r="32" spans="1:11" x14ac:dyDescent="0.2">
      <c r="A32" s="232" t="s">
        <v>2</v>
      </c>
      <c r="B32" s="233"/>
      <c r="C32" s="233"/>
      <c r="D32" s="233"/>
      <c r="E32" s="233"/>
      <c r="F32" s="233"/>
      <c r="G32" s="233"/>
      <c r="H32" s="233"/>
      <c r="I32" s="4">
        <v>24</v>
      </c>
      <c r="J32" s="24">
        <f>SUM(J29:J31)</f>
        <v>16116000</v>
      </c>
      <c r="K32" s="24">
        <f>SUM(K29:K31)</f>
        <v>78555564</v>
      </c>
    </row>
    <row r="33" spans="1:11" x14ac:dyDescent="0.2">
      <c r="A33" s="232" t="s">
        <v>388</v>
      </c>
      <c r="B33" s="233"/>
      <c r="C33" s="233"/>
      <c r="D33" s="233"/>
      <c r="E33" s="233"/>
      <c r="F33" s="233"/>
      <c r="G33" s="233"/>
      <c r="H33" s="233"/>
      <c r="I33" s="4">
        <v>25</v>
      </c>
      <c r="J33" s="24">
        <f>IF(J28&gt;J32,J28-J32,0)</f>
        <v>38345625</v>
      </c>
      <c r="K33" s="24">
        <f>IF(K28&gt;K32,K28-K32,0)</f>
        <v>0</v>
      </c>
    </row>
    <row r="34" spans="1:11" x14ac:dyDescent="0.2">
      <c r="A34" s="232" t="s">
        <v>389</v>
      </c>
      <c r="B34" s="233"/>
      <c r="C34" s="233"/>
      <c r="D34" s="233"/>
      <c r="E34" s="233"/>
      <c r="F34" s="233"/>
      <c r="G34" s="233"/>
      <c r="H34" s="233"/>
      <c r="I34" s="4">
        <v>26</v>
      </c>
      <c r="J34" s="24">
        <f>IF(J32&gt;J28,J32-J28,0)</f>
        <v>0</v>
      </c>
      <c r="K34" s="24">
        <f>IF(K32&gt;K28,K32-K28,0)</f>
        <v>65266663</v>
      </c>
    </row>
    <row r="35" spans="1:11" x14ac:dyDescent="0.2">
      <c r="A35" s="303" t="s">
        <v>191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</row>
    <row r="36" spans="1:11" x14ac:dyDescent="0.2">
      <c r="A36" s="246" t="s">
        <v>200</v>
      </c>
      <c r="B36" s="247"/>
      <c r="C36" s="247"/>
      <c r="D36" s="247"/>
      <c r="E36" s="247"/>
      <c r="F36" s="247"/>
      <c r="G36" s="247"/>
      <c r="H36" s="247"/>
      <c r="I36" s="4">
        <v>27</v>
      </c>
      <c r="J36" s="22">
        <v>0</v>
      </c>
      <c r="K36" s="25">
        <v>0</v>
      </c>
    </row>
    <row r="37" spans="1:11" x14ac:dyDescent="0.2">
      <c r="A37" s="246" t="s">
        <v>48</v>
      </c>
      <c r="B37" s="247"/>
      <c r="C37" s="247"/>
      <c r="D37" s="247"/>
      <c r="E37" s="247"/>
      <c r="F37" s="247"/>
      <c r="G37" s="247"/>
      <c r="H37" s="247"/>
      <c r="I37" s="4">
        <v>28</v>
      </c>
      <c r="J37" s="25">
        <v>50723000</v>
      </c>
      <c r="K37" s="25">
        <v>400763584</v>
      </c>
    </row>
    <row r="38" spans="1:11" x14ac:dyDescent="0.2">
      <c r="A38" s="246" t="s">
        <v>49</v>
      </c>
      <c r="B38" s="247"/>
      <c r="C38" s="247"/>
      <c r="D38" s="247"/>
      <c r="E38" s="247"/>
      <c r="F38" s="247"/>
      <c r="G38" s="247"/>
      <c r="H38" s="247"/>
      <c r="I38" s="4">
        <v>29</v>
      </c>
      <c r="J38" s="25">
        <v>0</v>
      </c>
      <c r="K38" s="25">
        <v>0</v>
      </c>
    </row>
    <row r="39" spans="1:11" x14ac:dyDescent="0.2">
      <c r="A39" s="232" t="s">
        <v>81</v>
      </c>
      <c r="B39" s="233"/>
      <c r="C39" s="233"/>
      <c r="D39" s="233"/>
      <c r="E39" s="233"/>
      <c r="F39" s="233"/>
      <c r="G39" s="233"/>
      <c r="H39" s="233"/>
      <c r="I39" s="4">
        <v>30</v>
      </c>
      <c r="J39" s="24">
        <f>SUM(J36:J38)</f>
        <v>50723000</v>
      </c>
      <c r="K39" s="24">
        <f>SUM(K36:K38)</f>
        <v>400763584</v>
      </c>
    </row>
    <row r="40" spans="1:11" x14ac:dyDescent="0.2">
      <c r="A40" s="246" t="s">
        <v>50</v>
      </c>
      <c r="B40" s="247"/>
      <c r="C40" s="247"/>
      <c r="D40" s="247"/>
      <c r="E40" s="247"/>
      <c r="F40" s="247"/>
      <c r="G40" s="247"/>
      <c r="H40" s="247"/>
      <c r="I40" s="4">
        <v>31</v>
      </c>
      <c r="J40" s="25">
        <v>107562000</v>
      </c>
      <c r="K40" s="25">
        <f>346685069-344432</f>
        <v>346340637</v>
      </c>
    </row>
    <row r="41" spans="1:11" x14ac:dyDescent="0.2">
      <c r="A41" s="246" t="s">
        <v>51</v>
      </c>
      <c r="B41" s="247"/>
      <c r="C41" s="247"/>
      <c r="D41" s="247"/>
      <c r="E41" s="247"/>
      <c r="F41" s="247"/>
      <c r="G41" s="247"/>
      <c r="H41" s="247"/>
      <c r="I41" s="4">
        <v>32</v>
      </c>
      <c r="J41" s="25">
        <v>0</v>
      </c>
      <c r="K41" s="103">
        <v>0</v>
      </c>
    </row>
    <row r="42" spans="1:11" x14ac:dyDescent="0.2">
      <c r="A42" s="246" t="s">
        <v>52</v>
      </c>
      <c r="B42" s="247"/>
      <c r="C42" s="247"/>
      <c r="D42" s="247"/>
      <c r="E42" s="247"/>
      <c r="F42" s="247"/>
      <c r="G42" s="247"/>
      <c r="H42" s="247"/>
      <c r="I42" s="4">
        <v>33</v>
      </c>
      <c r="J42" s="103">
        <v>1447000</v>
      </c>
      <c r="K42" s="25">
        <f>344432</f>
        <v>344432</v>
      </c>
    </row>
    <row r="43" spans="1:11" x14ac:dyDescent="0.2">
      <c r="A43" s="246" t="s">
        <v>53</v>
      </c>
      <c r="B43" s="247"/>
      <c r="C43" s="247"/>
      <c r="D43" s="247"/>
      <c r="E43" s="247"/>
      <c r="F43" s="247"/>
      <c r="G43" s="247"/>
      <c r="H43" s="247"/>
      <c r="I43" s="4">
        <v>34</v>
      </c>
      <c r="J43" s="25">
        <v>0</v>
      </c>
      <c r="K43" s="25">
        <v>0</v>
      </c>
    </row>
    <row r="44" spans="1:11" x14ac:dyDescent="0.2">
      <c r="A44" s="246" t="s">
        <v>54</v>
      </c>
      <c r="B44" s="247"/>
      <c r="C44" s="247"/>
      <c r="D44" s="247"/>
      <c r="E44" s="247"/>
      <c r="F44" s="247"/>
      <c r="G44" s="247"/>
      <c r="H44" s="247"/>
      <c r="I44" s="4">
        <v>35</v>
      </c>
      <c r="J44" s="25">
        <v>0</v>
      </c>
      <c r="K44" s="25">
        <v>0</v>
      </c>
    </row>
    <row r="45" spans="1:11" x14ac:dyDescent="0.2">
      <c r="A45" s="232" t="s">
        <v>82</v>
      </c>
      <c r="B45" s="233"/>
      <c r="C45" s="233"/>
      <c r="D45" s="233"/>
      <c r="E45" s="233"/>
      <c r="F45" s="233"/>
      <c r="G45" s="233"/>
      <c r="H45" s="233"/>
      <c r="I45" s="4">
        <v>36</v>
      </c>
      <c r="J45" s="24">
        <f>SUM(J40:J44)</f>
        <v>109009000</v>
      </c>
      <c r="K45" s="24">
        <f>SUM(K40:K44)</f>
        <v>346685069</v>
      </c>
    </row>
    <row r="46" spans="1:11" x14ac:dyDescent="0.2">
      <c r="A46" s="232" t="s">
        <v>390</v>
      </c>
      <c r="B46" s="233"/>
      <c r="C46" s="233"/>
      <c r="D46" s="233"/>
      <c r="E46" s="233"/>
      <c r="F46" s="233"/>
      <c r="G46" s="233"/>
      <c r="H46" s="233"/>
      <c r="I46" s="4">
        <v>37</v>
      </c>
      <c r="J46" s="24">
        <f>IF(J39&gt;J45,J39-J45,0)</f>
        <v>0</v>
      </c>
      <c r="K46" s="24">
        <f>IF(K39&gt;K45,K39-K45,0)</f>
        <v>54078515</v>
      </c>
    </row>
    <row r="47" spans="1:11" x14ac:dyDescent="0.2">
      <c r="A47" s="232" t="s">
        <v>391</v>
      </c>
      <c r="B47" s="233"/>
      <c r="C47" s="233"/>
      <c r="D47" s="233"/>
      <c r="E47" s="233"/>
      <c r="F47" s="233"/>
      <c r="G47" s="233"/>
      <c r="H47" s="233"/>
      <c r="I47" s="4">
        <v>38</v>
      </c>
      <c r="J47" s="24">
        <f>IF(J45&gt;J39,J45-J39,0)</f>
        <v>58286000</v>
      </c>
      <c r="K47" s="24">
        <f>IF(K45&gt;K39,K45-K39,0)</f>
        <v>0</v>
      </c>
    </row>
    <row r="48" spans="1:11" x14ac:dyDescent="0.2">
      <c r="A48" s="246" t="s">
        <v>83</v>
      </c>
      <c r="B48" s="247"/>
      <c r="C48" s="247"/>
      <c r="D48" s="247"/>
      <c r="E48" s="247"/>
      <c r="F48" s="247"/>
      <c r="G48" s="247"/>
      <c r="H48" s="247"/>
      <c r="I48" s="4">
        <v>39</v>
      </c>
      <c r="J48" s="24">
        <f>IF(J20-J21+J33-J34+J46-J47&gt;0,J20-J21+J33-J34+J46-J47,0)</f>
        <v>30683833</v>
      </c>
      <c r="K48" s="24">
        <f>IF(K20-K21+K33-K34+K46-K47&gt;0,K20-K21+K33-K34+K46-K47,0)</f>
        <v>10246546</v>
      </c>
    </row>
    <row r="49" spans="1:11" x14ac:dyDescent="0.2">
      <c r="A49" s="246" t="s">
        <v>84</v>
      </c>
      <c r="B49" s="247"/>
      <c r="C49" s="247"/>
      <c r="D49" s="247"/>
      <c r="E49" s="247"/>
      <c r="F49" s="247"/>
      <c r="G49" s="247"/>
      <c r="H49" s="247"/>
      <c r="I49" s="4">
        <v>40</v>
      </c>
      <c r="J49" s="24">
        <f>IF(J21-J20+J34-J33+J47-J46&gt;0,J21-J20+J34-J33+J47-J46,0)</f>
        <v>0</v>
      </c>
      <c r="K49" s="24">
        <f>IF(K21-K20+K34-K33+K47-K46&gt;0,K21-K20+K34-K33+K47-K46,0)</f>
        <v>0</v>
      </c>
    </row>
    <row r="50" spans="1:11" x14ac:dyDescent="0.2">
      <c r="A50" s="246" t="s">
        <v>192</v>
      </c>
      <c r="B50" s="247"/>
      <c r="C50" s="247"/>
      <c r="D50" s="247"/>
      <c r="E50" s="247"/>
      <c r="F50" s="247"/>
      <c r="G50" s="247"/>
      <c r="H50" s="247"/>
      <c r="I50" s="4">
        <v>41</v>
      </c>
      <c r="J50" s="25">
        <v>41047713</v>
      </c>
      <c r="K50" s="25">
        <v>72907990</v>
      </c>
    </row>
    <row r="51" spans="1:11" x14ac:dyDescent="0.2">
      <c r="A51" s="246" t="s">
        <v>228</v>
      </c>
      <c r="B51" s="247"/>
      <c r="C51" s="247"/>
      <c r="D51" s="247"/>
      <c r="E51" s="247"/>
      <c r="F51" s="247"/>
      <c r="G51" s="247"/>
      <c r="H51" s="247"/>
      <c r="I51" s="4">
        <v>42</v>
      </c>
      <c r="J51" s="25">
        <v>30683833</v>
      </c>
      <c r="K51" s="25">
        <v>10246546</v>
      </c>
    </row>
    <row r="52" spans="1:11" x14ac:dyDescent="0.2">
      <c r="A52" s="246" t="s">
        <v>229</v>
      </c>
      <c r="B52" s="247"/>
      <c r="C52" s="247"/>
      <c r="D52" s="247"/>
      <c r="E52" s="247"/>
      <c r="F52" s="247"/>
      <c r="G52" s="247"/>
      <c r="H52" s="247"/>
      <c r="I52" s="4">
        <v>43</v>
      </c>
      <c r="J52" s="25">
        <v>0</v>
      </c>
      <c r="K52" s="25">
        <v>0</v>
      </c>
    </row>
    <row r="53" spans="1:11" x14ac:dyDescent="0.2">
      <c r="A53" s="249" t="s">
        <v>230</v>
      </c>
      <c r="B53" s="250"/>
      <c r="C53" s="250"/>
      <c r="D53" s="250"/>
      <c r="E53" s="250"/>
      <c r="F53" s="250"/>
      <c r="G53" s="250"/>
      <c r="H53" s="250"/>
      <c r="I53" s="7">
        <v>44</v>
      </c>
      <c r="J53" s="26">
        <f>J50+J51-J52</f>
        <v>71731546</v>
      </c>
      <c r="K53" s="26">
        <f>K50+K51-K52</f>
        <v>83154536</v>
      </c>
    </row>
    <row r="58" spans="1:11" x14ac:dyDescent="0.2">
      <c r="J58" s="10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L14" sqref="L14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11" t="s">
        <v>331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x14ac:dyDescent="0.2">
      <c r="A2" s="319" t="s">
        <v>402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3" ht="27.75" customHeight="1" thickBot="1" x14ac:dyDescent="0.25">
      <c r="A5" s="317" t="s">
        <v>72</v>
      </c>
      <c r="B5" s="317"/>
      <c r="C5" s="317"/>
      <c r="D5" s="317"/>
      <c r="E5" s="317"/>
      <c r="F5" s="317"/>
      <c r="G5" s="317"/>
      <c r="H5" s="317"/>
      <c r="I5" s="132" t="s">
        <v>330</v>
      </c>
      <c r="J5" s="99" t="s">
        <v>182</v>
      </c>
      <c r="K5" s="99" t="s">
        <v>183</v>
      </c>
    </row>
    <row r="6" spans="1:13" x14ac:dyDescent="0.2">
      <c r="A6" s="318">
        <v>1</v>
      </c>
      <c r="B6" s="318"/>
      <c r="C6" s="318"/>
      <c r="D6" s="318"/>
      <c r="E6" s="318"/>
      <c r="F6" s="318"/>
      <c r="G6" s="318"/>
      <c r="H6" s="318"/>
      <c r="I6" s="133">
        <v>2</v>
      </c>
      <c r="J6" s="85" t="s">
        <v>332</v>
      </c>
      <c r="K6" s="85" t="s">
        <v>333</v>
      </c>
    </row>
    <row r="7" spans="1:13" x14ac:dyDescent="0.2">
      <c r="A7" s="246" t="s">
        <v>334</v>
      </c>
      <c r="B7" s="247"/>
      <c r="C7" s="247"/>
      <c r="D7" s="247"/>
      <c r="E7" s="247"/>
      <c r="F7" s="247"/>
      <c r="G7" s="247"/>
      <c r="H7" s="247"/>
      <c r="I7" s="4">
        <v>1</v>
      </c>
      <c r="J7" s="23">
        <v>1084000600</v>
      </c>
      <c r="K7" s="23">
        <v>1084000600</v>
      </c>
      <c r="M7" s="102"/>
    </row>
    <row r="8" spans="1:13" x14ac:dyDescent="0.2">
      <c r="A8" s="246" t="s">
        <v>335</v>
      </c>
      <c r="B8" s="247"/>
      <c r="C8" s="247"/>
      <c r="D8" s="247"/>
      <c r="E8" s="247"/>
      <c r="F8" s="247"/>
      <c r="G8" s="247"/>
      <c r="H8" s="247"/>
      <c r="I8" s="4">
        <v>2</v>
      </c>
      <c r="J8" s="25">
        <v>44785613</v>
      </c>
      <c r="K8" s="25">
        <v>44785613</v>
      </c>
      <c r="M8" s="102"/>
    </row>
    <row r="9" spans="1:13" x14ac:dyDescent="0.2">
      <c r="A9" s="246" t="s">
        <v>336</v>
      </c>
      <c r="B9" s="247"/>
      <c r="C9" s="247"/>
      <c r="D9" s="247"/>
      <c r="E9" s="247"/>
      <c r="F9" s="247"/>
      <c r="G9" s="247"/>
      <c r="H9" s="247"/>
      <c r="I9" s="4">
        <v>3</v>
      </c>
      <c r="J9" s="25">
        <v>-45842810</v>
      </c>
      <c r="K9" s="25">
        <v>-45842810</v>
      </c>
      <c r="M9" s="102"/>
    </row>
    <row r="10" spans="1:13" x14ac:dyDescent="0.2">
      <c r="A10" s="246" t="s">
        <v>337</v>
      </c>
      <c r="B10" s="247"/>
      <c r="C10" s="247"/>
      <c r="D10" s="247"/>
      <c r="E10" s="247"/>
      <c r="F10" s="247"/>
      <c r="G10" s="247"/>
      <c r="H10" s="247"/>
      <c r="I10" s="4">
        <v>4</v>
      </c>
      <c r="J10" s="25">
        <v>0</v>
      </c>
      <c r="K10" s="25">
        <v>52268530</v>
      </c>
      <c r="M10" s="102"/>
    </row>
    <row r="11" spans="1:13" ht="12.75" customHeight="1" x14ac:dyDescent="0.2">
      <c r="A11" s="246" t="s">
        <v>338</v>
      </c>
      <c r="B11" s="247"/>
      <c r="C11" s="247"/>
      <c r="D11" s="247"/>
      <c r="E11" s="247"/>
      <c r="F11" s="247"/>
      <c r="G11" s="247"/>
      <c r="H11" s="247"/>
      <c r="I11" s="4">
        <v>5</v>
      </c>
      <c r="J11" s="25">
        <v>51366123</v>
      </c>
      <c r="K11" s="25">
        <v>33511424</v>
      </c>
      <c r="M11" s="102"/>
    </row>
    <row r="12" spans="1:13" ht="12.75" customHeight="1" x14ac:dyDescent="0.2">
      <c r="A12" s="246" t="s">
        <v>339</v>
      </c>
      <c r="B12" s="247"/>
      <c r="C12" s="247"/>
      <c r="D12" s="247"/>
      <c r="E12" s="247"/>
      <c r="F12" s="247"/>
      <c r="G12" s="247"/>
      <c r="H12" s="247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46" t="s">
        <v>340</v>
      </c>
      <c r="B13" s="247"/>
      <c r="C13" s="247"/>
      <c r="D13" s="247"/>
      <c r="E13" s="247"/>
      <c r="F13" s="247"/>
      <c r="G13" s="247"/>
      <c r="H13" s="247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46" t="s">
        <v>341</v>
      </c>
      <c r="B14" s="247"/>
      <c r="C14" s="247"/>
      <c r="D14" s="247"/>
      <c r="E14" s="247"/>
      <c r="F14" s="247"/>
      <c r="G14" s="247"/>
      <c r="H14" s="247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46" t="s">
        <v>342</v>
      </c>
      <c r="B15" s="247"/>
      <c r="C15" s="247"/>
      <c r="D15" s="247"/>
      <c r="E15" s="247"/>
      <c r="F15" s="247"/>
      <c r="G15" s="247"/>
      <c r="H15" s="247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32" t="s">
        <v>343</v>
      </c>
      <c r="B16" s="233"/>
      <c r="C16" s="233"/>
      <c r="D16" s="233"/>
      <c r="E16" s="233"/>
      <c r="F16" s="233"/>
      <c r="G16" s="233"/>
      <c r="H16" s="233"/>
      <c r="I16" s="4">
        <v>10</v>
      </c>
      <c r="J16" s="24">
        <f>SUM(J7:J15)</f>
        <v>1134309526</v>
      </c>
      <c r="K16" s="24">
        <f>SUM(K7:K15)</f>
        <v>1168723357</v>
      </c>
      <c r="L16" s="112"/>
      <c r="M16" s="102"/>
    </row>
    <row r="17" spans="1:13" ht="12.75" customHeight="1" x14ac:dyDescent="0.2">
      <c r="A17" s="246" t="s">
        <v>344</v>
      </c>
      <c r="B17" s="247"/>
      <c r="C17" s="247"/>
      <c r="D17" s="247"/>
      <c r="E17" s="247"/>
      <c r="F17" s="247"/>
      <c r="G17" s="247"/>
      <c r="H17" s="247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46" t="s">
        <v>345</v>
      </c>
      <c r="B18" s="247"/>
      <c r="C18" s="247"/>
      <c r="D18" s="247"/>
      <c r="E18" s="247"/>
      <c r="F18" s="247"/>
      <c r="G18" s="247"/>
      <c r="H18" s="247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46" t="s">
        <v>346</v>
      </c>
      <c r="B19" s="247"/>
      <c r="C19" s="247"/>
      <c r="D19" s="247"/>
      <c r="E19" s="247"/>
      <c r="F19" s="247"/>
      <c r="G19" s="247"/>
      <c r="H19" s="247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46" t="s">
        <v>347</v>
      </c>
      <c r="B20" s="247"/>
      <c r="C20" s="247"/>
      <c r="D20" s="247"/>
      <c r="E20" s="247"/>
      <c r="F20" s="247"/>
      <c r="G20" s="247"/>
      <c r="H20" s="247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46" t="s">
        <v>348</v>
      </c>
      <c r="B21" s="247"/>
      <c r="C21" s="247"/>
      <c r="D21" s="247"/>
      <c r="E21" s="247"/>
      <c r="F21" s="247"/>
      <c r="G21" s="247"/>
      <c r="H21" s="247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46" t="s">
        <v>349</v>
      </c>
      <c r="B22" s="247"/>
      <c r="C22" s="247"/>
      <c r="D22" s="247"/>
      <c r="E22" s="247"/>
      <c r="F22" s="247"/>
      <c r="G22" s="247"/>
      <c r="H22" s="247"/>
      <c r="I22" s="4">
        <v>16</v>
      </c>
      <c r="J22" s="25">
        <v>52482055</v>
      </c>
      <c r="K22" s="25">
        <f>K16-J16</f>
        <v>34413831</v>
      </c>
      <c r="L22" s="108"/>
      <c r="M22" s="102"/>
    </row>
    <row r="23" spans="1:13" ht="12.75" customHeight="1" x14ac:dyDescent="0.2">
      <c r="A23" s="232" t="s">
        <v>350</v>
      </c>
      <c r="B23" s="233"/>
      <c r="C23" s="233"/>
      <c r="D23" s="233"/>
      <c r="E23" s="233"/>
      <c r="F23" s="233"/>
      <c r="G23" s="233"/>
      <c r="H23" s="233"/>
      <c r="I23" s="4">
        <v>17</v>
      </c>
      <c r="J23" s="26">
        <f>SUM(J17:J22)</f>
        <v>52482055</v>
      </c>
      <c r="K23" s="26">
        <f>SUM(K17:K22)</f>
        <v>34413831</v>
      </c>
      <c r="M23" s="102"/>
    </row>
    <row r="24" spans="1:13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M24" s="102"/>
    </row>
    <row r="25" spans="1:13" ht="12.75" customHeight="1" x14ac:dyDescent="0.2">
      <c r="A25" s="307" t="s">
        <v>351</v>
      </c>
      <c r="B25" s="308"/>
      <c r="C25" s="308"/>
      <c r="D25" s="308"/>
      <c r="E25" s="308"/>
      <c r="F25" s="308"/>
      <c r="G25" s="308"/>
      <c r="H25" s="308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49" t="s">
        <v>352</v>
      </c>
      <c r="B26" s="250"/>
      <c r="C26" s="250"/>
      <c r="D26" s="250"/>
      <c r="E26" s="250"/>
      <c r="F26" s="250"/>
      <c r="G26" s="250"/>
      <c r="H26" s="250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09" t="s">
        <v>353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zoomScale="130" zoomScaleNormal="130" zoomScaleSheetLayoutView="130" workbookViewId="0">
      <selection activeCell="A8" sqref="A8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21.75" customHeight="1" x14ac:dyDescent="0.2"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320" t="s">
        <v>381</v>
      </c>
      <c r="B2" s="320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21" t="s">
        <v>398</v>
      </c>
      <c r="B4" s="321"/>
      <c r="C4" s="321"/>
      <c r="D4" s="321"/>
    </row>
    <row r="5" spans="1:10" ht="17.25" customHeight="1" x14ac:dyDescent="0.2">
      <c r="A5" s="322"/>
      <c r="B5" s="322"/>
      <c r="C5" s="322"/>
      <c r="D5" s="322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2:B2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2014-07-16T11:33:55Z</cp:lastPrinted>
  <dcterms:created xsi:type="dcterms:W3CDTF">2008-10-17T11:51:54Z</dcterms:created>
  <dcterms:modified xsi:type="dcterms:W3CDTF">2014-07-17T11:57:19Z</dcterms:modified>
</cp:coreProperties>
</file>