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65" windowWidth="13770" windowHeight="7980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PK" sheetId="6" r:id="rId6"/>
    <sheet name="Bilješke" sheetId="7" r:id="rId7"/>
  </sheets>
  <definedNames>
    <definedName name="_xlnm.Print_Titles" localSheetId="2">'Bilanca'!$5:$6</definedName>
    <definedName name="_xlnm.Print_Area" localSheetId="6">'Bilješke'!$A$1:$J$21</definedName>
    <definedName name="_xlnm.Print_Area" localSheetId="1">'Opći podaci'!$A$1:$I$63</definedName>
  </definedNames>
  <calcPr fullCalcOnLoad="1"/>
</workbook>
</file>

<file path=xl/sharedStrings.xml><?xml version="1.0" encoding="utf-8"?>
<sst xmlns="http://schemas.openxmlformats.org/spreadsheetml/2006/main" count="839" uniqueCount="420">
  <si>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</si>
  <si>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</si>
  <si>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</si>
  <si>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</si>
  <si>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</si>
  <si>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</si>
  <si>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</si>
  <si>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</si>
  <si>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</si>
  <si>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</si>
  <si>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</si>
  <si>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</si>
  <si>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</si>
  <si>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</si>
  <si>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</si>
  <si>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</si>
  <si>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</si>
  <si>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</si>
  <si>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</si>
  <si>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</si>
  <si>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</si>
  <si>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</si>
  <si>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</si>
  <si>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</si>
  <si>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</si>
  <si>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</si>
  <si>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</si>
  <si>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</si>
  <si>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</si>
  <si>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</si>
  <si>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</si>
  <si>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</si>
  <si>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</si>
  <si>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</si>
  <si>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</si>
  <si>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</si>
  <si>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</si>
  <si>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</si>
  <si>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</si>
  <si>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</si>
  <si>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</si>
  <si>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</si>
  <si>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</si>
  <si>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</si>
  <si>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</si>
  <si>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</si>
  <si>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</si>
  <si>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</si>
  <si>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</si>
  <si>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</si>
  <si>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</si>
  <si>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</si>
  <si>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</si>
  <si>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</si>
  <si>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</si>
  <si>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</si>
  <si>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</si>
  <si>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</si>
  <si>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</si>
  <si>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</si>
  <si>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</si>
  <si>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</si>
  <si>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</si>
  <si>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</si>
  <si>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</si>
  <si>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</si>
  <si>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</si>
  <si>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</si>
  <si>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</si>
  <si>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</si>
  <si>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</si>
  <si>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</si>
  <si>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</si>
  <si>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</si>
  <si>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</si>
  <si>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</si>
  <si>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</si>
  <si>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</si>
  <si>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</si>
  <si>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</si>
  <si>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</si>
  <si>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</si>
  <si>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</si>
  <si>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</si>
  <si>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</si>
  <si>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</si>
  <si>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</si>
  <si>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</si>
  <si>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</si>
  <si>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</si>
  <si>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</si>
  <si>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</si>
  <si>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</si>
  <si>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</si>
  <si>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</si>
  <si>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</si>
  <si>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</si>
  <si>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</si>
  <si>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</si>
  <si>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</si>
  <si>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</si>
  <si>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</si>
  <si>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</si>
  <si>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</si>
  <si>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</si>
  <si>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</si>
  <si>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</si>
  <si>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</si>
  <si>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</si>
  <si>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</si>
  <si>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</si>
  <si>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</si>
  <si>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</si>
  <si>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</si>
  <si>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</si>
  <si>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</si>
  <si>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</si>
  <si>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</si>
  <si>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</si>
  <si>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</si>
  <si>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</si>
  <si>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</si>
  <si>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</si>
  <si>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</si>
  <si>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</si>
  <si>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</si>
  <si>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</si>
  <si>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</si>
  <si>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</si>
  <si>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</si>
  <si>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</si>
  <si>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</si>
  <si>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</si>
  <si>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</si>
  <si>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</si>
  <si>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</si>
  <si>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</si>
  <si>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</si>
  <si>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</si>
  <si>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</si>
  <si>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</si>
  <si>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</si>
  <si>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</si>
  <si>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</si>
  <si>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</si>
  <si>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</si>
  <si>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</si>
  <si>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</si>
  <si>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</si>
  <si>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</si>
  <si>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</si>
  <si>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</si>
  <si>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</si>
  <si>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</si>
  <si>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</si>
  <si>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</si>
  <si>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</si>
  <si>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</si>
  <si>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</si>
  <si>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</si>
  <si>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</si>
  <si>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</si>
  <si>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</si>
  <si>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</si>
  <si>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</si>
  <si>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</si>
  <si>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</si>
  <si>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</si>
  <si>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</si>
  <si>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</si>
  <si>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</si>
  <si>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</si>
  <si>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</si>
  <si>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</si>
  <si>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</si>
  <si>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</si>
  <si>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</si>
  <si>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</si>
  <si>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</si>
  <si>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</si>
  <si>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</si>
  <si>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</si>
  <si>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</si>
  <si>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</si>
  <si>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</si>
  <si>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</si>
  <si>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</si>
  <si>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</si>
  <si>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</si>
  <si>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</si>
  <si>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</si>
  <si>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</si>
  <si>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</si>
  <si>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</si>
  <si>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</si>
  <si>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</si>
  <si>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</si>
  <si>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</si>
  <si>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</si>
  <si>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</si>
  <si>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</si>
  <si>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</si>
  <si>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</si>
  <si>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</si>
  <si>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</si>
  <si>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</si>
  <si>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</si>
  <si>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</si>
  <si>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</si>
  <si>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</si>
  <si>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</si>
  <si>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</si>
  <si>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</si>
  <si>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</si>
  <si>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</si>
  <si>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</si>
  <si>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</si>
  <si>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</si>
  <si>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</si>
  <si>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</si>
  <si>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</si>
  <si>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</si>
  <si>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</si>
  <si>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</si>
  <si>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</si>
  <si>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</si>
  <si>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</si>
  <si>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</si>
  <si>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</si>
  <si>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</si>
  <si>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</si>
  <si>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</si>
  <si>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</si>
  <si>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</si>
  <si>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</si>
  <si>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</si>
  <si>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</si>
  <si>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</si>
  <si>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</si>
  <si>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</si>
  <si>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</si>
  <si>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</si>
  <si>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</si>
  <si>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</si>
  <si>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</si>
  <si>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</si>
  <si>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</si>
  <si>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</si>
  <si>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</si>
  <si>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</si>
  <si>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</si>
  <si>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</si>
  <si>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</si>
  <si>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</si>
  <si>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</si>
  <si>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</si>
  <si>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</si>
  <si>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</si>
  <si>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</si>
  <si>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</si>
  <si>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</si>
  <si>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</si>
  <si>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</si>
  <si>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</si>
  <si>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</si>
  <si>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</si>
  <si>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</si>
  <si>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</si>
  <si>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</si>
  <si>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</si>
  <si>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</si>
  <si>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</si>
  <si>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</si>
  <si>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</si>
  <si>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</si>
  <si>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</si>
  <si>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</si>
  <si>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</si>
  <si>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</si>
  <si>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</si>
  <si>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</si>
  <si>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</si>
  <si>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</si>
  <si>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</si>
  <si>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</si>
  <si>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</si>
  <si>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</si>
  <si>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</si>
  <si>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</si>
  <si>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</si>
  <si>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</si>
  <si>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</si>
  <si>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</si>
  <si>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</si>
  <si>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</si>
  <si>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</si>
  <si>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</si>
  <si>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</si>
  <si>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</si>
  <si>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</si>
  <si>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</si>
  <si>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</si>
  <si>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</si>
  <si>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</si>
  <si>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</si>
  <si>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</si>
  <si>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</si>
  <si>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</si>
  <si>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</si>
  <si>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</si>
  <si>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</si>
  <si>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</si>
  <si>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</si>
  <si>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</si>
  <si>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</si>
  <si>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</si>
  <si>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</si>
  <si>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</si>
  <si>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</si>
  <si>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</si>
  <si>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</si>
  <si>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</si>
  <si>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</si>
  <si>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</si>
  <si>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</si>
  <si>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</si>
  <si>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</si>
  <si>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</si>
  <si>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</si>
  <si>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</si>
  <si>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</si>
  <si>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</si>
  <si>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</si>
  <si>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</si>
  <si>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</si>
  <si>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</si>
  <si>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</si>
  <si>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</si>
  <si>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</si>
  <si>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</si>
  <si>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</si>
  <si>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</si>
  <si>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</si>
  <si>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</si>
  <si>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</si>
  <si>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</si>
  <si>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</si>
  <si>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</si>
  <si>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</si>
  <si>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</si>
  <si>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</si>
  <si>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</si>
  <si>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</si>
  <si>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</si>
  <si>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</si>
  <si>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</si>
  <si>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</si>
  <si>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</si>
  <si>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</si>
  <si>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</si>
  <si>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</si>
  <si>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</si>
  <si>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</si>
  <si>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</si>
  <si>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</si>
  <si>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</si>
  <si>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</si>
  <si>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</si>
  <si>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</si>
  <si>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</si>
  <si>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</si>
  <si>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</si>
  <si>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</si>
  <si>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</si>
  <si>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</si>
  <si>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</si>
  <si>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</si>
  <si>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</si>
  <si>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</si>
  <si>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</si>
  <si>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</si>
  <si>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</si>
  <si>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www.podravka.com</t>
  </si>
  <si>
    <t>KOPRIVNIČKO-KRIŽEVAČKA</t>
  </si>
  <si>
    <t>DA</t>
  </si>
  <si>
    <t>BELUPO d.d.</t>
  </si>
  <si>
    <t>Koprivnica</t>
  </si>
  <si>
    <t>3805140</t>
  </si>
  <si>
    <t>3746011</t>
  </si>
  <si>
    <t>PODRAVKA POLSKA SP z.o.o.</t>
  </si>
  <si>
    <t>ITAL-ICE d.o.o.</t>
  </si>
  <si>
    <t>Poreč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</si>
  <si>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</si>
  <si>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</si>
  <si>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</si>
  <si>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</si>
  <si>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</si>
  <si>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</si>
  <si>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</si>
  <si>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</si>
  <si>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</si>
  <si>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</si>
  <si>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 xml:space="preserve">048 651 805 </t>
  </si>
  <si>
    <t>1039</t>
  </si>
  <si>
    <t>0991279</t>
  </si>
  <si>
    <t>podravka@podravka.hr</t>
  </si>
  <si>
    <t>DANICA  d.o.o.</t>
  </si>
  <si>
    <t>1. Financijski izvještaji (bilanca, račun dobiti i gubitka, izvještaj o novčanom tijeku, izvještaj o promjenama</t>
  </si>
  <si>
    <t>Obveznik: PODRAVKA prehrambena industrija d.d., KOPRIVNICA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</si>
  <si>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</si>
  <si>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</si>
  <si>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</si>
  <si>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</si>
  <si>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>Računovodstvene politike u 2012. godini nisu se mijenjale.</t>
  </si>
  <si>
    <t>stanje na dan 30.09.2012.</t>
  </si>
  <si>
    <t>30.09.2012.</t>
  </si>
  <si>
    <t>u razdoblju 01.01.2012. do 30.09.2012.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</si>
  <si>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</si>
  <si>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</si>
  <si>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za razdoblje od 01.01.2012. do 30.09.2012.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</si>
</sst>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  <numFmt numFmtId="195" formatCode="0.000"/>
    <numFmt numFmtId="196" formatCode="0.0000"/>
    <numFmt numFmtId="197" formatCode="0.00000"/>
    <numFmt numFmtId="198" formatCode="0.0000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7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1" borderId="8" applyNumberFormat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23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33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23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25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/>
    </xf>
    <xf numFmtId="49" fontId="6" fillId="34" borderId="27" xfId="0" applyNumberFormat="1" applyFont="1" applyFill="1" applyBorder="1" applyAlignment="1">
      <alignment horizontal="center" vertical="center" wrapText="1"/>
    </xf>
    <xf numFmtId="0" fontId="9" fillId="0" borderId="0" xfId="58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0" fontId="2" fillId="34" borderId="28" xfId="0" applyFont="1" applyFill="1" applyBorder="1" applyAlignment="1">
      <alignment horizontal="center" vertical="center" wrapText="1"/>
    </xf>
    <xf numFmtId="49" fontId="6" fillId="34" borderId="27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13" fillId="0" borderId="0" xfId="58" applyFont="1" applyAlignment="1" applyProtection="1">
      <alignment horizontal="left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/>
    </xf>
    <xf numFmtId="167" fontId="2" fillId="0" borderId="30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6" fillId="34" borderId="31" xfId="0" applyFont="1" applyFill="1" applyBorder="1" applyAlignment="1" applyProtection="1">
      <alignment horizontal="center" vertical="center"/>
      <protection hidden="1"/>
    </xf>
    <xf numFmtId="3" fontId="52" fillId="0" borderId="21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 applyProtection="1">
      <alignment horizontal="center" vertical="center" wrapText="1"/>
      <protection hidden="1"/>
    </xf>
    <xf numFmtId="3" fontId="1" fillId="35" borderId="21" xfId="0" applyNumberFormat="1" applyFont="1" applyFill="1" applyBorder="1" applyAlignment="1" applyProtection="1">
      <alignment vertical="center"/>
      <protection locked="0"/>
    </xf>
    <xf numFmtId="3" fontId="1" fillId="36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53" fillId="0" borderId="10" xfId="0" applyNumberFormat="1" applyFont="1" applyFill="1" applyBorder="1" applyAlignment="1" applyProtection="1">
      <alignment vertical="center"/>
      <protection locked="0"/>
    </xf>
    <xf numFmtId="3" fontId="53" fillId="36" borderId="21" xfId="0" applyNumberFormat="1" applyFont="1" applyFill="1" applyBorder="1" applyAlignment="1" applyProtection="1">
      <alignment vertical="center"/>
      <protection hidden="1"/>
    </xf>
    <xf numFmtId="3" fontId="53" fillId="35" borderId="10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horizontal="center" wrapText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3" fontId="0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52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3" fontId="49" fillId="0" borderId="0" xfId="0" applyNumberFormat="1" applyFont="1" applyAlignment="1">
      <alignment/>
    </xf>
    <xf numFmtId="3" fontId="1" fillId="35" borderId="3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Alignment="1">
      <alignment/>
    </xf>
    <xf numFmtId="3" fontId="2" fillId="36" borderId="23" xfId="52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49" fontId="4" fillId="33" borderId="15" xfId="35" applyNumberForma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49" fontId="2" fillId="33" borderId="15" xfId="0" applyNumberFormat="1" applyFont="1" applyFill="1" applyBorder="1" applyAlignment="1" applyProtection="1">
      <alignment horizontal="left" vertical="center"/>
      <protection hidden="1" locked="0"/>
    </xf>
    <xf numFmtId="49" fontId="2" fillId="0" borderId="16" xfId="0" applyNumberFormat="1" applyFont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>
      <alignment horizontal="left" vertical="center"/>
    </xf>
    <xf numFmtId="0" fontId="15" fillId="0" borderId="0" xfId="58" applyFont="1" applyAlignment="1" applyProtection="1">
      <alignment horizontal="left"/>
      <protection hidden="1"/>
    </xf>
    <xf numFmtId="0" fontId="16" fillId="0" borderId="0" xfId="58" applyFont="1" applyAlignment="1">
      <alignment/>
      <protection/>
    </xf>
    <xf numFmtId="0" fontId="13" fillId="0" borderId="0" xfId="58" applyFont="1" applyAlignment="1" applyProtection="1">
      <alignment horizontal="left"/>
      <protection hidden="1"/>
    </xf>
    <xf numFmtId="0" fontId="9" fillId="0" borderId="0" xfId="58" applyAlignment="1">
      <alignment/>
      <protection/>
    </xf>
    <xf numFmtId="49" fontId="2" fillId="0" borderId="17" xfId="0" applyNumberFormat="1" applyFont="1" applyBorder="1" applyAlignment="1" applyProtection="1">
      <alignment horizontal="left" vertical="center"/>
      <protection hidden="1" locked="0"/>
    </xf>
    <xf numFmtId="0" fontId="10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3" xfId="52" applyFont="1" applyBorder="1" applyAlignment="1" applyProtection="1">
      <alignment horizontal="center" vertical="top"/>
      <protection hidden="1"/>
    </xf>
    <xf numFmtId="0" fontId="3" fillId="0" borderId="33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49" fontId="2" fillId="33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2" fillId="33" borderId="15" xfId="52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4" xfId="52" applyFont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right" vertical="center"/>
      <protection hidden="1" locked="0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2" fillId="33" borderId="1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0" applyNumberFormat="1" applyFont="1" applyBorder="1" applyAlignment="1" applyProtection="1">
      <alignment horizontal="center" vertical="center"/>
      <protection hidden="1" locked="0"/>
    </xf>
    <xf numFmtId="0" fontId="2" fillId="33" borderId="15" xfId="52" applyFont="1" applyFill="1" applyBorder="1" applyAlignment="1" applyProtection="1">
      <alignment horizontal="righ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15" xfId="35" applyFill="1" applyBorder="1" applyAlignment="1" applyProtection="1">
      <alignment/>
      <protection hidden="1" locked="0"/>
    </xf>
    <xf numFmtId="0" fontId="2" fillId="0" borderId="16" xfId="52" applyFont="1" applyBorder="1" applyAlignment="1" applyProtection="1">
      <alignment/>
      <protection hidden="1" locked="0"/>
    </xf>
    <xf numFmtId="0" fontId="2" fillId="0" borderId="17" xfId="52" applyFont="1" applyBorder="1" applyAlignment="1" applyProtection="1">
      <alignment/>
      <protection hidden="1" locked="0"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3" fillId="0" borderId="22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6" xfId="52" applyFont="1" applyBorder="1" applyAlignment="1">
      <alignment horizontal="left" vertical="center"/>
      <protection/>
    </xf>
    <xf numFmtId="0" fontId="3" fillId="0" borderId="17" xfId="52" applyFont="1" applyBorder="1" applyAlignment="1">
      <alignment horizontal="left" vertical="center"/>
      <protection/>
    </xf>
    <xf numFmtId="1" fontId="2" fillId="33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>
      <alignment horizontal="left" vertical="center"/>
      <protection/>
    </xf>
    <xf numFmtId="0" fontId="3" fillId="0" borderId="17" xfId="52" applyFont="1" applyBorder="1" applyAlignment="1">
      <alignment horizontal="left" vertical="center"/>
      <protection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 applyProtection="1">
      <alignment vertical="center" wrapText="1"/>
      <protection hidden="1"/>
    </xf>
    <xf numFmtId="0" fontId="2" fillId="33" borderId="39" xfId="0" applyFont="1" applyFill="1" applyBorder="1" applyAlignment="1" applyProtection="1">
      <alignment vertical="center" wrapText="1"/>
      <protection hidden="1"/>
    </xf>
    <xf numFmtId="0" fontId="2" fillId="33" borderId="40" xfId="0" applyFont="1" applyFill="1" applyBorder="1" applyAlignment="1" applyProtection="1">
      <alignment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41" xfId="0" applyFont="1" applyFill="1" applyBorder="1" applyAlignment="1" applyProtection="1">
      <alignment horizontal="center" vertical="center" wrapText="1"/>
      <protection hidden="1"/>
    </xf>
    <xf numFmtId="0" fontId="2" fillId="34" borderId="42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2" fillId="37" borderId="15" xfId="0" applyFont="1" applyFill="1" applyBorder="1" applyAlignment="1">
      <alignment horizontal="left" vertical="center" wrapText="1"/>
    </xf>
    <xf numFmtId="0" fontId="0" fillId="37" borderId="16" xfId="0" applyFont="1" applyFill="1" applyBorder="1" applyAlignment="1">
      <alignment horizontal="left" vertical="center" wrapText="1"/>
    </xf>
    <xf numFmtId="0" fontId="0" fillId="37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37" borderId="16" xfId="0" applyFont="1" applyFill="1" applyBorder="1" applyAlignment="1">
      <alignment vertical="center"/>
    </xf>
    <xf numFmtId="0" fontId="0" fillId="37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horizontal="left" vertical="center" wrapText="1"/>
    </xf>
    <xf numFmtId="0" fontId="2" fillId="37" borderId="39" xfId="0" applyFont="1" applyFill="1" applyBorder="1" applyAlignment="1">
      <alignment horizontal="left" vertical="center" wrapText="1"/>
    </xf>
    <xf numFmtId="0" fontId="0" fillId="37" borderId="39" xfId="0" applyFont="1" applyFill="1" applyBorder="1" applyAlignment="1">
      <alignment horizontal="left" vertical="center" wrapText="1"/>
    </xf>
    <xf numFmtId="0" fontId="0" fillId="37" borderId="40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32" xfId="0" applyFont="1" applyFill="1" applyBorder="1" applyAlignment="1" applyProtection="1">
      <alignment horizontal="center" vertical="center" wrapText="1"/>
      <protection hidden="1"/>
    </xf>
    <xf numFmtId="0" fontId="6" fillId="34" borderId="42" xfId="0" applyFont="1" applyFill="1" applyBorder="1" applyAlignment="1" applyProtection="1">
      <alignment horizontal="center" vertical="center" wrapText="1"/>
      <protection hidden="1"/>
    </xf>
    <xf numFmtId="0" fontId="2" fillId="34" borderId="52" xfId="0" applyFont="1" applyFill="1" applyBorder="1" applyAlignment="1" applyProtection="1">
      <alignment horizontal="center" vertical="center" wrapText="1"/>
      <protection hidden="1"/>
    </xf>
    <xf numFmtId="0" fontId="2" fillId="34" borderId="53" xfId="0" applyFont="1" applyFill="1" applyBorder="1" applyAlignment="1" applyProtection="1">
      <alignment horizontal="center" vertical="center" wrapText="1"/>
      <protection hidden="1"/>
    </xf>
    <xf numFmtId="0" fontId="2" fillId="34" borderId="54" xfId="0" applyFont="1" applyFill="1" applyBorder="1" applyAlignment="1" applyProtection="1">
      <alignment horizontal="center" vertical="center" wrapText="1"/>
      <protection hidden="1"/>
    </xf>
    <xf numFmtId="0" fontId="2" fillId="38" borderId="38" xfId="0" applyFont="1" applyFill="1" applyBorder="1" applyAlignment="1" applyProtection="1">
      <alignment horizontal="left" vertical="center" wrapText="1"/>
      <protection hidden="1"/>
    </xf>
    <xf numFmtId="0" fontId="2" fillId="38" borderId="39" xfId="0" applyFont="1" applyFill="1" applyBorder="1" applyAlignment="1" applyProtection="1">
      <alignment horizontal="left" vertical="center" wrapText="1"/>
      <protection hidden="1"/>
    </xf>
    <xf numFmtId="0" fontId="2" fillId="38" borderId="40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37" borderId="55" xfId="0" applyFont="1" applyFill="1" applyBorder="1" applyAlignment="1">
      <alignment horizontal="left" vertical="center" wrapText="1"/>
    </xf>
    <xf numFmtId="0" fontId="2" fillId="37" borderId="24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left" vertical="center" wrapText="1"/>
    </xf>
    <xf numFmtId="0" fontId="2" fillId="39" borderId="39" xfId="0" applyFont="1" applyFill="1" applyBorder="1" applyAlignment="1">
      <alignment horizontal="left" vertical="center" wrapText="1"/>
    </xf>
    <xf numFmtId="0" fontId="0" fillId="39" borderId="39" xfId="0" applyFont="1" applyFill="1" applyBorder="1" applyAlignment="1">
      <alignment vertical="center" wrapText="1"/>
    </xf>
    <xf numFmtId="0" fontId="0" fillId="39" borderId="40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horizontal="center" vertical="center" wrapText="1"/>
    </xf>
    <xf numFmtId="49" fontId="6" fillId="34" borderId="27" xfId="0" applyNumberFormat="1" applyFont="1" applyFill="1" applyBorder="1" applyAlignment="1">
      <alignment horizontal="center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0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49" fillId="0" borderId="0" xfId="0" applyNumberFormat="1" applyFont="1" applyAlignment="1">
      <alignment horizontal="lef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dravka@podravka.hr" TargetMode="External" /><Relationship Id="rId2" Type="http://schemas.openxmlformats.org/officeDocument/2006/relationships/hyperlink" Target="http://www.podravka.com/" TargetMode="External" /><Relationship Id="rId3" Type="http://schemas.openxmlformats.org/officeDocument/2006/relationships/hyperlink" Target="mailto:draga.celiscak@podravk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>
      <c r="A1" s="16" t="s">
        <v>33</v>
      </c>
      <c r="B1" s="17" t="s">
        <v>34</v>
      </c>
      <c r="C1" s="16"/>
      <c r="D1" s="16" t="s">
        <v>134</v>
      </c>
      <c r="E1" s="16" t="s">
        <v>135</v>
      </c>
      <c r="F1" s="16" t="s">
        <v>79</v>
      </c>
      <c r="G1" s="16" t="s">
        <v>136</v>
      </c>
      <c r="H1" s="21" t="s">
        <v>11</v>
      </c>
      <c r="I1" s="16" t="s">
        <v>170</v>
      </c>
      <c r="J1" s="29" t="s">
        <v>12</v>
      </c>
      <c r="K1" s="29" t="s">
        <v>13</v>
      </c>
      <c r="L1" s="29" t="s">
        <v>14</v>
      </c>
      <c r="M1" s="29" t="s">
        <v>15</v>
      </c>
      <c r="N1" s="29" t="s">
        <v>16</v>
      </c>
      <c r="O1" s="29" t="s">
        <v>17</v>
      </c>
      <c r="P1" s="29" t="s">
        <v>18</v>
      </c>
      <c r="Q1" s="29" t="s">
        <v>19</v>
      </c>
      <c r="R1" s="29" t="s">
        <v>20</v>
      </c>
      <c r="S1" s="29" t="s">
        <v>21</v>
      </c>
      <c r="T1" s="29" t="s">
        <v>22</v>
      </c>
      <c r="U1" s="29" t="s">
        <v>173</v>
      </c>
      <c r="V1" s="29" t="s">
        <v>174</v>
      </c>
      <c r="W1" s="29" t="s">
        <v>175</v>
      </c>
      <c r="X1" s="29" t="s">
        <v>176</v>
      </c>
      <c r="Y1" s="16" t="s">
        <v>177</v>
      </c>
      <c r="Z1" s="16" t="s">
        <v>178</v>
      </c>
      <c r="AA1" s="16" t="s">
        <v>179</v>
      </c>
      <c r="AB1" s="16" t="s">
        <v>180</v>
      </c>
      <c r="AC1" s="18" t="s">
        <v>38</v>
      </c>
    </row>
    <row r="2" spans="1:33" ht="12.75">
      <c r="A2" s="10" t="s">
        <v>91</v>
      </c>
      <c r="B2" s="20" t="e">
        <f>#REF!</f>
        <v>#REF!</v>
      </c>
      <c r="D2" t="s">
        <v>166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103</v>
      </c>
      <c r="B3" s="20" t="s">
        <v>104</v>
      </c>
      <c r="D3" t="s">
        <v>166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105</v>
      </c>
      <c r="B4" s="20">
        <v>2000</v>
      </c>
      <c r="D4" t="s">
        <v>166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32</v>
      </c>
      <c r="B5" s="8">
        <f>IF(ISNUMBER(#REF!),#REF!,0)</f>
        <v>0</v>
      </c>
      <c r="D5" t="s">
        <v>166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23</v>
      </c>
      <c r="B6" s="8" t="e">
        <f>#REF!</f>
        <v>#REF!</v>
      </c>
      <c r="D6" t="s">
        <v>166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24</v>
      </c>
      <c r="B7" s="8" t="e">
        <f>#REF!</f>
        <v>#REF!</v>
      </c>
      <c r="D7" t="s">
        <v>166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66</v>
      </c>
      <c r="B8" s="8" t="e">
        <f>#REF!</f>
        <v>#REF!</v>
      </c>
      <c r="D8" t="s">
        <v>166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25</v>
      </c>
      <c r="B9" s="8" t="e">
        <f>TRIM(#REF!)</f>
        <v>#REF!</v>
      </c>
      <c r="D9" t="s">
        <v>166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26</v>
      </c>
      <c r="B10" s="8" t="e">
        <f>TEXT(#REF!,"00000")</f>
        <v>#REF!</v>
      </c>
      <c r="D10" t="s">
        <v>166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27</v>
      </c>
      <c r="B11" s="8" t="e">
        <f>TRIM(#REF!)</f>
        <v>#REF!</v>
      </c>
      <c r="D11" t="s">
        <v>166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28</v>
      </c>
      <c r="B12" s="8" t="e">
        <f>TRIM(#REF!)</f>
        <v>#REF!</v>
      </c>
      <c r="D12" t="s">
        <v>166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207</v>
      </c>
      <c r="B13" s="8" t="e">
        <f>TRIM(#REF!)</f>
        <v>#REF!</v>
      </c>
      <c r="D13" t="s">
        <v>166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208</v>
      </c>
      <c r="B14" s="8" t="e">
        <f>TRIM(#REF!)</f>
        <v>#REF!</v>
      </c>
      <c r="D14" t="s">
        <v>166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31</v>
      </c>
      <c r="B15" s="8" t="e">
        <f>TEXT(#REF!,"00")</f>
        <v>#REF!</v>
      </c>
      <c r="D15" t="s">
        <v>166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30</v>
      </c>
      <c r="B16" s="8" t="e">
        <f>TEXT(#REF!,"000")</f>
        <v>#REF!</v>
      </c>
      <c r="D16" t="s">
        <v>166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29</v>
      </c>
      <c r="B17" s="8" t="e">
        <f>#REF!</f>
        <v>#REF!</v>
      </c>
      <c r="D17" t="s">
        <v>166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209</v>
      </c>
      <c r="B18" s="8" t="e">
        <f>IF(#REF!&lt;&gt;"",#REF!,"")</f>
        <v>#REF!</v>
      </c>
      <c r="D18" t="s">
        <v>166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210</v>
      </c>
      <c r="B19" s="8" t="e">
        <f>IF(#REF!&lt;&gt;"",#REF!,"")</f>
        <v>#REF!</v>
      </c>
      <c r="D19" t="s">
        <v>166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211</v>
      </c>
      <c r="B20" s="8" t="e">
        <f>#REF!</f>
        <v>#REF!</v>
      </c>
      <c r="D20" t="s">
        <v>166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212</v>
      </c>
      <c r="B21" s="8" t="e">
        <f>#REF!</f>
        <v>#REF!</v>
      </c>
      <c r="D21" t="s">
        <v>166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213</v>
      </c>
      <c r="B22" s="8" t="e">
        <f>#REF!</f>
        <v>#REF!</v>
      </c>
      <c r="D22" t="s">
        <v>166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214</v>
      </c>
      <c r="B23" s="8" t="e">
        <f>#REF!</f>
        <v>#REF!</v>
      </c>
      <c r="D23" t="s">
        <v>166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215</v>
      </c>
      <c r="B24" s="8" t="e">
        <f>#REF!</f>
        <v>#REF!</v>
      </c>
      <c r="D24" t="s">
        <v>166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216</v>
      </c>
      <c r="B25" s="8" t="e">
        <f>#REF!</f>
        <v>#REF!</v>
      </c>
      <c r="D25" t="s">
        <v>166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217</v>
      </c>
      <c r="B26" s="8" t="e">
        <f>#REF!</f>
        <v>#REF!</v>
      </c>
      <c r="D26" t="s">
        <v>166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218</v>
      </c>
      <c r="B27" s="8" t="e">
        <f>#REF!</f>
        <v>#REF!</v>
      </c>
      <c r="D27" t="s">
        <v>166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219</v>
      </c>
      <c r="B28" s="8" t="e">
        <f>#REF!</f>
        <v>#REF!</v>
      </c>
      <c r="D28" t="s">
        <v>166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220</v>
      </c>
      <c r="B29" s="8" t="e">
        <f>#REF!</f>
        <v>#REF!</v>
      </c>
      <c r="D29" t="s">
        <v>166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221</v>
      </c>
      <c r="B30" s="8" t="e">
        <f>#REF!</f>
        <v>#REF!</v>
      </c>
      <c r="D30" t="s">
        <v>166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222</v>
      </c>
      <c r="B31" s="8" t="e">
        <f>#REF!</f>
        <v>#REF!</v>
      </c>
      <c r="D31" t="s">
        <v>166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223</v>
      </c>
      <c r="B32" s="8" t="e">
        <f>#REF!</f>
        <v>#REF!</v>
      </c>
      <c r="D32" t="s">
        <v>166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224</v>
      </c>
      <c r="B33" s="8" t="e">
        <f>#REF!</f>
        <v>#REF!</v>
      </c>
      <c r="D33" t="s">
        <v>166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225</v>
      </c>
      <c r="B34" s="8" t="e">
        <f>#REF!</f>
        <v>#REF!</v>
      </c>
      <c r="D34" t="s">
        <v>166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226</v>
      </c>
      <c r="B35" s="8" t="e">
        <f>#REF!</f>
        <v>#REF!</v>
      </c>
      <c r="D35" t="s">
        <v>166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227</v>
      </c>
      <c r="B36" s="8" t="e">
        <f>#REF!</f>
        <v>#REF!</v>
      </c>
      <c r="D36" t="s">
        <v>166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228</v>
      </c>
      <c r="B37" s="8" t="e">
        <f>#REF!</f>
        <v>#REF!</v>
      </c>
      <c r="D37" t="s">
        <v>166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229</v>
      </c>
      <c r="B38" s="8" t="e">
        <f>TRIM(#REF!)</f>
        <v>#REF!</v>
      </c>
      <c r="D38" t="s">
        <v>166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230</v>
      </c>
      <c r="B39" s="8" t="e">
        <f>TRIM(#REF!)</f>
        <v>#REF!</v>
      </c>
      <c r="D39" t="s">
        <v>166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231</v>
      </c>
      <c r="B40" s="8" t="e">
        <f>TRIM(#REF!)</f>
        <v>#REF!</v>
      </c>
      <c r="D40" t="s">
        <v>166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232</v>
      </c>
      <c r="B41" s="8" t="e">
        <f>TRIM(#REF!)</f>
        <v>#REF!</v>
      </c>
      <c r="D41" t="s">
        <v>166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182</v>
      </c>
      <c r="B42" s="8" t="e">
        <f>TRIM(#REF!)</f>
        <v>#REF!</v>
      </c>
      <c r="D42" t="s">
        <v>166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181</v>
      </c>
      <c r="B43" s="8" t="e">
        <f>TRIM(#REF!)</f>
        <v>#REF!</v>
      </c>
      <c r="D43" t="s">
        <v>166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143</v>
      </c>
      <c r="B44" s="8" t="e">
        <f>IF(#REF!&lt;&gt;"",TEXT(#REF!,"YYYYMMDD"),"")</f>
        <v>#REF!</v>
      </c>
      <c r="D44" t="s">
        <v>166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144</v>
      </c>
      <c r="B45" s="8" t="e">
        <f>IF(#REF!&lt;&gt;"",TEXT(#REF!,"YYYYMMDD"),"")</f>
        <v>#REF!</v>
      </c>
      <c r="D45" t="s">
        <v>166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138</v>
      </c>
      <c r="B46" s="8" t="e">
        <f>IF(#REF!&lt;&gt;0,"DA","NE")</f>
        <v>#REF!</v>
      </c>
      <c r="D46" t="s">
        <v>166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137</v>
      </c>
      <c r="B47" s="8" t="e">
        <f>IF(#REF!&lt;&gt;0,"DA","NE")</f>
        <v>#REF!</v>
      </c>
      <c r="D47" t="s">
        <v>166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139</v>
      </c>
      <c r="B48" s="8" t="e">
        <f>#REF!</f>
        <v>#REF!</v>
      </c>
      <c r="D48" t="s">
        <v>166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141</v>
      </c>
      <c r="B49" s="8" t="e">
        <f>IF(#REF!&lt;&gt;0,"DA","NE")</f>
        <v>#REF!</v>
      </c>
      <c r="D49" t="s">
        <v>166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140</v>
      </c>
      <c r="B50" s="8" t="e">
        <f>IF(#REF!&lt;&gt;0,"DA","NE")</f>
        <v>#REF!</v>
      </c>
      <c r="D50" t="s">
        <v>166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142</v>
      </c>
      <c r="B51" s="8" t="e">
        <f>#REF!</f>
        <v>#REF!</v>
      </c>
      <c r="D51" t="s">
        <v>166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233</v>
      </c>
      <c r="B52" s="8" t="e">
        <f>IF(#REF!&gt;0,"DA","NE")</f>
        <v>#REF!</v>
      </c>
      <c r="D52" t="s">
        <v>166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183</v>
      </c>
      <c r="B53" s="8" t="e">
        <f>#REF!</f>
        <v>#REF!</v>
      </c>
      <c r="D53" t="s">
        <v>166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184</v>
      </c>
      <c r="B54" s="8" t="e">
        <f>#REF!</f>
        <v>#REF!</v>
      </c>
      <c r="D54" t="s">
        <v>166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185</v>
      </c>
      <c r="B55" s="8" t="e">
        <f>#REF!</f>
        <v>#REF!</v>
      </c>
      <c r="D55" t="s">
        <v>166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186</v>
      </c>
      <c r="B56" s="8" t="e">
        <f>#REF!</f>
        <v>#REF!</v>
      </c>
      <c r="D56" t="s">
        <v>166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187</v>
      </c>
      <c r="B57" s="8" t="e">
        <f>#REF!</f>
        <v>#REF!</v>
      </c>
      <c r="D57" t="s">
        <v>166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9</v>
      </c>
      <c r="B58" s="8" t="e">
        <f>IF(#REF!&gt;0,"NE","DA")</f>
        <v>#REF!</v>
      </c>
      <c r="D58" t="s">
        <v>166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39</v>
      </c>
      <c r="B59" s="19" t="e">
        <f>SUM(H2:H392)+SUM(#REF!)+SUM(AC2:AC101)</f>
        <v>#REF!</v>
      </c>
      <c r="D59" t="s">
        <v>166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106</v>
      </c>
      <c r="B60" s="8" t="e">
        <f>IF(#REF!&lt;&gt;"",LOOKUP(#REF!,#REF!,#REF!),"")</f>
        <v>#REF!</v>
      </c>
      <c r="D60" t="s">
        <v>166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256</v>
      </c>
      <c r="B61" s="19" t="e">
        <f>SUM(AC2:AC101)</f>
        <v>#REF!</v>
      </c>
      <c r="D61" t="s">
        <v>166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265</v>
      </c>
      <c r="B62" s="8" t="e">
        <f>#REF!</f>
        <v>#REF!</v>
      </c>
      <c r="D62" t="s">
        <v>166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166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166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166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166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166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166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166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166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166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166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166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166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166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166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166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166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166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166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166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166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166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166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166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166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166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166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166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166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166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166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166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166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166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166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166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166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166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166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166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166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.75">
      <c r="D103" t="s">
        <v>166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.75">
      <c r="D104" t="s">
        <v>166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.75">
      <c r="D105" t="s">
        <v>166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.75">
      <c r="D106" t="s">
        <v>166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.75">
      <c r="D107" t="s">
        <v>166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.75">
      <c r="D108" t="s">
        <v>166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.75">
      <c r="D109" t="s">
        <v>166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.75">
      <c r="D110" t="s">
        <v>166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.75">
      <c r="D111" t="s">
        <v>166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.75">
      <c r="D112" t="s">
        <v>304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.75">
      <c r="D113" t="s">
        <v>304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.75">
      <c r="D114" t="s">
        <v>304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.75">
      <c r="D115" t="s">
        <v>304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.75">
      <c r="D116" t="s">
        <v>304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.75">
      <c r="D117" t="s">
        <v>304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.75">
      <c r="D118" t="s">
        <v>304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.75">
      <c r="D119" t="s">
        <v>304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.75">
      <c r="D120" t="s">
        <v>304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.75">
      <c r="D121" t="s">
        <v>304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.75">
      <c r="D122" t="s">
        <v>304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.75">
      <c r="D123" t="s">
        <v>304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.75">
      <c r="D124" t="s">
        <v>304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.75">
      <c r="D125" t="s">
        <v>304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.75">
      <c r="D126" t="s">
        <v>304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.75">
      <c r="D127" t="s">
        <v>304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.75">
      <c r="D128" t="s">
        <v>304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.75">
      <c r="D129" t="s">
        <v>304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.75">
      <c r="D130" t="s">
        <v>304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.75">
      <c r="D131" t="s">
        <v>304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.75">
      <c r="D132" t="s">
        <v>304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.75">
      <c r="D133" t="s">
        <v>304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.75">
      <c r="D134" t="s">
        <v>304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.75">
      <c r="D135" t="s">
        <v>304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.75">
      <c r="D136" t="s">
        <v>304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.75">
      <c r="D137" t="s">
        <v>304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.75">
      <c r="D138" t="s">
        <v>304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.75">
      <c r="D139" t="s">
        <v>304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.75">
      <c r="D140" t="s">
        <v>304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.75">
      <c r="D141" t="s">
        <v>304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.75">
      <c r="D142" t="s">
        <v>304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.75">
      <c r="D143" t="s">
        <v>304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.75">
      <c r="D144" t="s">
        <v>304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.75">
      <c r="D145" t="s">
        <v>304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.75">
      <c r="D146" t="s">
        <v>304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.75">
      <c r="D147" t="s">
        <v>304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.75">
      <c r="D148" t="s">
        <v>304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.75">
      <c r="D149" t="s">
        <v>304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.75">
      <c r="D150" t="s">
        <v>304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.75">
      <c r="D151" t="s">
        <v>304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.75">
      <c r="D152" t="s">
        <v>304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.75">
      <c r="D153" t="s">
        <v>304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.75">
      <c r="D154" t="s">
        <v>304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.75">
      <c r="D155" t="s">
        <v>304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.75">
      <c r="D156" t="s">
        <v>304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.75">
      <c r="D157" t="s">
        <v>304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.75">
      <c r="D158" t="s">
        <v>304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.75">
      <c r="D159" t="s">
        <v>304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.75">
      <c r="D160" t="s">
        <v>304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.75">
      <c r="D161" t="s">
        <v>304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.75">
      <c r="D162" t="s">
        <v>304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.75">
      <c r="D163" t="s">
        <v>304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.75">
      <c r="D164" t="s">
        <v>304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.75">
      <c r="D165" t="s">
        <v>304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.75">
      <c r="D166" t="s">
        <v>304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.75">
      <c r="D167" t="s">
        <v>304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.75">
      <c r="D168" t="s">
        <v>304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.75">
      <c r="D169" t="s">
        <v>304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.75">
      <c r="D170" t="s">
        <v>304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.75">
      <c r="D171" t="s">
        <v>304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.75">
      <c r="D172" t="s">
        <v>167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.75">
      <c r="D173" t="s">
        <v>167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.75">
      <c r="D174" t="s">
        <v>167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.75">
      <c r="D175" t="s">
        <v>167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.75">
      <c r="D176" t="s">
        <v>167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.75">
      <c r="D177" t="s">
        <v>167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.75">
      <c r="D178" t="s">
        <v>167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.75">
      <c r="D179" t="s">
        <v>167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.75">
      <c r="D180" t="s">
        <v>167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.75">
      <c r="D181" t="s">
        <v>167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.75">
      <c r="D182" t="s">
        <v>167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.75">
      <c r="D183" t="s">
        <v>167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.75">
      <c r="D184" t="s">
        <v>167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.75">
      <c r="D185" t="s">
        <v>167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.75">
      <c r="D186" t="s">
        <v>167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.75">
      <c r="D187" t="s">
        <v>167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.75">
      <c r="D188" t="s">
        <v>167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.75">
      <c r="D189" t="s">
        <v>167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.75">
      <c r="D190" t="s">
        <v>167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.75">
      <c r="D191" t="s">
        <v>167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.75">
      <c r="D192" t="s">
        <v>167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.75">
      <c r="D193" t="s">
        <v>167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.75">
      <c r="D194" t="s">
        <v>167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.75">
      <c r="D195" t="s">
        <v>167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.75">
      <c r="D196" t="s">
        <v>167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.75">
      <c r="D197" t="s">
        <v>167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.75">
      <c r="D198" t="s">
        <v>167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.75">
      <c r="D199" t="s">
        <v>167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.75">
      <c r="D200" t="s">
        <v>167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.75">
      <c r="D201" t="s">
        <v>167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.75">
      <c r="D202" t="s">
        <v>167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.75">
      <c r="D203" t="s">
        <v>167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.75">
      <c r="D204" t="s">
        <v>167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.75">
      <c r="D205" t="s">
        <v>167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.75">
      <c r="D206" t="s">
        <v>167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.75">
      <c r="D207" t="s">
        <v>167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.75">
      <c r="D208" t="s">
        <v>167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.75">
      <c r="D209" t="s">
        <v>167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.75">
      <c r="D210" t="s">
        <v>167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.75">
      <c r="D211" t="s">
        <v>167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.75">
      <c r="D212" t="s">
        <v>167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.75">
      <c r="D213" t="s">
        <v>167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.75">
      <c r="D214" t="s">
        <v>167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.75">
      <c r="D215" t="s">
        <v>167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.75">
      <c r="D216" t="s">
        <v>167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.75">
      <c r="D217" t="s">
        <v>167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.75">
      <c r="D218" t="s">
        <v>167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.75">
      <c r="D219" t="s">
        <v>167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.75">
      <c r="D220" t="s">
        <v>167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.75">
      <c r="D221" t="s">
        <v>167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.75">
      <c r="D222" t="s">
        <v>167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.75">
      <c r="D223" t="s">
        <v>167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.75">
      <c r="D224" t="s">
        <v>167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.75">
      <c r="D225" t="s">
        <v>167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.75">
      <c r="D226" t="s">
        <v>167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.75">
      <c r="D227" t="s">
        <v>167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.75">
      <c r="D228" t="s">
        <v>167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.75">
      <c r="D229" t="s">
        <v>167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.75">
      <c r="D230" t="s">
        <v>167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.75">
      <c r="D231" t="s">
        <v>167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.75">
      <c r="D232" t="s">
        <v>167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.75">
      <c r="D233" t="s">
        <v>167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.75">
      <c r="D234" t="s">
        <v>167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.75">
      <c r="D235" t="s">
        <v>167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.75">
      <c r="D236" t="s">
        <v>167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.75">
      <c r="D237" t="s">
        <v>167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.75">
      <c r="D238" t="s">
        <v>167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.75">
      <c r="D239" t="s">
        <v>167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.75">
      <c r="D240" t="s">
        <v>167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.75">
      <c r="D241" t="s">
        <v>167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.75">
      <c r="D242" t="s">
        <v>167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.75">
      <c r="D243" t="s">
        <v>167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.75">
      <c r="D244" t="s">
        <v>167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.75">
      <c r="D245" t="s">
        <v>167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.75">
      <c r="D246" t="s">
        <v>167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.75">
      <c r="D247" t="s">
        <v>167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.75">
      <c r="D248" t="s">
        <v>167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.75">
      <c r="D249" t="s">
        <v>167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.75">
      <c r="D250" t="s">
        <v>167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.75">
      <c r="D251" t="s">
        <v>167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.75">
      <c r="D252" t="s">
        <v>167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.75">
      <c r="D253" t="s">
        <v>167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.75">
      <c r="D254" t="s">
        <v>167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.75">
      <c r="D255" t="s">
        <v>167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.75">
      <c r="D256" t="s">
        <v>167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.75">
      <c r="D257" t="s">
        <v>167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.75">
      <c r="D258" t="s">
        <v>167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.75">
      <c r="D259" t="s">
        <v>167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.75">
      <c r="D260" t="s">
        <v>167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.75">
      <c r="D261" t="s">
        <v>167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.75">
      <c r="D262" t="s">
        <v>167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.75">
      <c r="D263" t="s">
        <v>167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.75">
      <c r="D264" t="s">
        <v>167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.75">
      <c r="D265" t="s">
        <v>167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.75">
      <c r="D266" t="s">
        <v>167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.75">
      <c r="D267" t="s">
        <v>167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.75">
      <c r="D268" t="s">
        <v>167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.75">
      <c r="D269" t="s">
        <v>167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.75">
      <c r="D270" t="s">
        <v>167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.75">
      <c r="D271" t="s">
        <v>167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.75">
      <c r="D272" t="s">
        <v>167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.75">
      <c r="D273" t="s">
        <v>167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.75">
      <c r="D274" t="s">
        <v>167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.75">
      <c r="D275" t="s">
        <v>167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.75">
      <c r="D276" t="s">
        <v>167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.75">
      <c r="D277" t="s">
        <v>167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.75">
      <c r="D278" t="s">
        <v>167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.75">
      <c r="D279" t="s">
        <v>167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.75">
      <c r="D280" t="s">
        <v>167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.75">
      <c r="D281" t="s">
        <v>167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.75">
      <c r="D282" t="s">
        <v>167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.75">
      <c r="D283" t="s">
        <v>167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.75">
      <c r="D284" t="s">
        <v>167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.75">
      <c r="D285" t="s">
        <v>167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.75">
      <c r="D286" t="s">
        <v>167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.75">
      <c r="D287" t="s">
        <v>167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.75">
      <c r="D288" t="s">
        <v>167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.75">
      <c r="D289" t="s">
        <v>167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.75">
      <c r="D290" t="s">
        <v>167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.75">
      <c r="D291" t="s">
        <v>167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.75">
      <c r="D292" t="s">
        <v>167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.75">
      <c r="D293" t="s">
        <v>167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.75">
      <c r="D294" t="s">
        <v>167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.75">
      <c r="D295" t="s">
        <v>167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.75">
      <c r="D296" t="s">
        <v>167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.75">
      <c r="D297" t="s">
        <v>167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.75">
      <c r="D298" t="s">
        <v>167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.75">
      <c r="D299" t="s">
        <v>167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.75">
      <c r="D300" t="s">
        <v>167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.75">
      <c r="D301" t="s">
        <v>167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.75">
      <c r="D302" t="s">
        <v>167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.75">
      <c r="D303" t="s">
        <v>167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.75">
      <c r="D304" t="s">
        <v>168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.75">
      <c r="D305" t="s">
        <v>168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.75">
      <c r="D306" t="s">
        <v>168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.75">
      <c r="D307" t="s">
        <v>168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.75">
      <c r="D308" t="s">
        <v>168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.75">
      <c r="D309" t="s">
        <v>168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.75">
      <c r="D310" t="s">
        <v>168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.75">
      <c r="D311" t="s">
        <v>168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.75">
      <c r="D312" t="s">
        <v>168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.75">
      <c r="D313" t="s">
        <v>168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.75">
      <c r="D314" t="s">
        <v>168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.75">
      <c r="D315" t="s">
        <v>168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.75">
      <c r="D316" t="s">
        <v>168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.75">
      <c r="D317" t="s">
        <v>168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.75">
      <c r="D318" t="s">
        <v>168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.75">
      <c r="D319" t="s">
        <v>168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.75">
      <c r="D320" t="s">
        <v>168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.75">
      <c r="D321" t="s">
        <v>168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.75">
      <c r="D322" t="s">
        <v>168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.75">
      <c r="D323" t="s">
        <v>168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.75">
      <c r="D324" t="s">
        <v>168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.75">
      <c r="D325" t="s">
        <v>168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.75">
      <c r="D326" t="s">
        <v>168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.75">
      <c r="D327" t="s">
        <v>168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.75">
      <c r="D328" t="s">
        <v>168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.75">
      <c r="D329" t="s">
        <v>168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.75">
      <c r="D330" t="s">
        <v>168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.75">
      <c r="D331" t="s">
        <v>168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.75">
      <c r="D332" t="s">
        <v>168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.75">
      <c r="D333" t="s">
        <v>168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.75">
      <c r="D334" t="s">
        <v>168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.75">
      <c r="D335" t="s">
        <v>168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.75">
      <c r="D336" t="s">
        <v>168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.75">
      <c r="D337" t="s">
        <v>168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.75">
      <c r="D338" t="s">
        <v>168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.75">
      <c r="D339" t="s">
        <v>168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.75">
      <c r="D340" t="s">
        <v>168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.75">
      <c r="D341" t="s">
        <v>168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.75">
      <c r="D342" t="s">
        <v>168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.75">
      <c r="D343" t="s">
        <v>168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.75">
      <c r="D344" t="s">
        <v>168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.75">
      <c r="D345" t="s">
        <v>168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.75">
      <c r="D346" t="s">
        <v>168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.75">
      <c r="D347" t="s">
        <v>168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.75">
      <c r="D348" t="s">
        <v>169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.75">
      <c r="D349" t="s">
        <v>169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.75">
      <c r="D350" t="s">
        <v>169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.75">
      <c r="D351" t="s">
        <v>169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.75">
      <c r="D352" t="s">
        <v>169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.75">
      <c r="D353" t="s">
        <v>169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.75">
      <c r="D354" t="s">
        <v>169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.75">
      <c r="D355" t="s">
        <v>169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.75">
      <c r="D356" t="s">
        <v>169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.75">
      <c r="D357" t="s">
        <v>169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.75">
      <c r="D358" t="s">
        <v>169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.75">
      <c r="D359" t="s">
        <v>169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.75">
      <c r="D360" t="s">
        <v>169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.75">
      <c r="D361" t="s">
        <v>169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.75">
      <c r="D362" t="s">
        <v>169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.75">
      <c r="D363" t="s">
        <v>169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.75">
      <c r="D364" t="s">
        <v>169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.75">
      <c r="D365" t="s">
        <v>169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.75">
      <c r="D366" t="s">
        <v>169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.75">
      <c r="D367" t="s">
        <v>169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.75">
      <c r="D368" t="s">
        <v>169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.75">
      <c r="D369" t="s">
        <v>169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.75">
      <c r="D370" t="s">
        <v>169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.75">
      <c r="D371" t="s">
        <v>169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.75">
      <c r="D372" t="s">
        <v>169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.75">
      <c r="D373" t="s">
        <v>169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.75">
      <c r="D374" t="s">
        <v>169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.75">
      <c r="D375" t="s">
        <v>169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.75">
      <c r="D376" t="s">
        <v>169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.75">
      <c r="D377" t="s">
        <v>169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.75">
      <c r="D378" t="s">
        <v>169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.75">
      <c r="D379" t="s">
        <v>169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.75">
      <c r="D380" t="s">
        <v>169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.75">
      <c r="D381" t="s">
        <v>169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.75">
      <c r="D382" t="s">
        <v>169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.75">
      <c r="D383" t="s">
        <v>169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.75">
      <c r="D384" t="s">
        <v>169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.75">
      <c r="D385" t="s">
        <v>169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24" ht="12.75">
      <c r="D386" t="s">
        <v>169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0" t="e">
        <f>#REF!</f>
        <v>#REF!</v>
      </c>
      <c r="K386" s="31" t="e">
        <f>#REF!</f>
        <v>#REF!</v>
      </c>
      <c r="L386" s="30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1"/>
    </row>
    <row r="387" spans="4:24" ht="12.75">
      <c r="D387" t="s">
        <v>169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0" t="e">
        <f>#REF!</f>
        <v>#REF!</v>
      </c>
      <c r="K387" s="31" t="e">
        <f>#REF!</f>
        <v>#REF!</v>
      </c>
      <c r="L387" s="30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1"/>
    </row>
    <row r="388" spans="4:24" ht="12.75">
      <c r="D388" t="s">
        <v>169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0" t="e">
        <f>#REF!</f>
        <v>#REF!</v>
      </c>
      <c r="K388" s="31" t="e">
        <f>#REF!</f>
        <v>#REF!</v>
      </c>
      <c r="L388" s="30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1"/>
    </row>
    <row r="389" spans="4:24" ht="12.75">
      <c r="D389" t="s">
        <v>169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0" t="e">
        <f>#REF!</f>
        <v>#REF!</v>
      </c>
      <c r="K389" s="31" t="e">
        <f>#REF!</f>
        <v>#REF!</v>
      </c>
      <c r="L389" s="30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1"/>
    </row>
    <row r="390" spans="4:24" ht="12.75">
      <c r="D390" t="s">
        <v>169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0" t="e">
        <f>#REF!</f>
        <v>#REF!</v>
      </c>
      <c r="K390" s="31" t="e">
        <f>#REF!</f>
        <v>#REF!</v>
      </c>
      <c r="L390" s="30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1"/>
    </row>
    <row r="391" spans="4:24" ht="12.75">
      <c r="D391" t="s">
        <v>169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0" t="e">
        <f>#REF!</f>
        <v>#REF!</v>
      </c>
      <c r="K391" s="31" t="e">
        <f>#REF!</f>
        <v>#REF!</v>
      </c>
      <c r="L391" s="30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1"/>
    </row>
    <row r="392" spans="4:24" ht="12.75">
      <c r="D392" t="s">
        <v>169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0" t="e">
        <f>#REF!</f>
        <v>#REF!</v>
      </c>
      <c r="K392" s="31" t="e">
        <f>#REF!</f>
        <v>#REF!</v>
      </c>
      <c r="L392" s="30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1"/>
    </row>
  </sheetData>
  <sheetProtection password="C79A" sheet="1" objects="1"/>
  <conditionalFormatting sqref="F2:G392">
    <cfRule type="cellIs" priority="1" dxfId="4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="110" zoomScaleNormal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36" customWidth="1"/>
    <col min="2" max="2" width="13.00390625" style="36" customWidth="1"/>
    <col min="3" max="4" width="9.140625" style="36" customWidth="1"/>
    <col min="5" max="5" width="9.8515625" style="36" bestFit="1" customWidth="1"/>
    <col min="6" max="6" width="9.140625" style="36" customWidth="1"/>
    <col min="7" max="7" width="15.140625" style="36" customWidth="1"/>
    <col min="8" max="8" width="19.28125" style="36" customWidth="1"/>
    <col min="9" max="9" width="14.421875" style="36" customWidth="1"/>
    <col min="10" max="16384" width="9.140625" style="36" customWidth="1"/>
  </cols>
  <sheetData>
    <row r="1" spans="1:12" ht="15.75">
      <c r="A1" s="169" t="s">
        <v>306</v>
      </c>
      <c r="B1" s="169"/>
      <c r="C1" s="169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220" t="s">
        <v>307</v>
      </c>
      <c r="B2" s="220"/>
      <c r="C2" s="220"/>
      <c r="D2" s="221"/>
      <c r="E2" s="37">
        <v>40909</v>
      </c>
      <c r="F2" s="38"/>
      <c r="G2" s="39" t="s">
        <v>308</v>
      </c>
      <c r="H2" s="37" t="s">
        <v>415</v>
      </c>
      <c r="I2" s="40"/>
      <c r="J2" s="35"/>
      <c r="K2" s="35"/>
      <c r="L2" s="35"/>
    </row>
    <row r="3" spans="1:12" ht="12.75">
      <c r="A3" s="41"/>
      <c r="B3" s="41"/>
      <c r="C3" s="41"/>
      <c r="D3" s="41"/>
      <c r="E3" s="42"/>
      <c r="F3" s="42"/>
      <c r="G3" s="41"/>
      <c r="H3" s="41"/>
      <c r="I3" s="43"/>
      <c r="J3" s="35"/>
      <c r="K3" s="35"/>
      <c r="L3" s="35"/>
    </row>
    <row r="4" spans="1:12" ht="15">
      <c r="A4" s="222" t="s">
        <v>371</v>
      </c>
      <c r="B4" s="222"/>
      <c r="C4" s="222"/>
      <c r="D4" s="222"/>
      <c r="E4" s="222"/>
      <c r="F4" s="222"/>
      <c r="G4" s="222"/>
      <c r="H4" s="222"/>
      <c r="I4" s="222"/>
      <c r="J4" s="35"/>
      <c r="K4" s="35"/>
      <c r="L4" s="35"/>
    </row>
    <row r="5" spans="1:12" ht="12.75">
      <c r="A5" s="44"/>
      <c r="B5" s="44"/>
      <c r="C5" s="44"/>
      <c r="D5" s="45"/>
      <c r="E5" s="46"/>
      <c r="F5" s="47"/>
      <c r="G5" s="48"/>
      <c r="H5" s="49"/>
      <c r="I5" s="50"/>
      <c r="J5" s="35"/>
      <c r="K5" s="35"/>
      <c r="L5" s="35"/>
    </row>
    <row r="6" spans="1:12" ht="12.75">
      <c r="A6" s="159" t="s">
        <v>309</v>
      </c>
      <c r="B6" s="160"/>
      <c r="C6" s="174" t="s">
        <v>375</v>
      </c>
      <c r="D6" s="175"/>
      <c r="E6" s="223"/>
      <c r="F6" s="223"/>
      <c r="G6" s="223"/>
      <c r="H6" s="223"/>
      <c r="I6" s="52"/>
      <c r="J6" s="35"/>
      <c r="K6" s="35"/>
      <c r="L6" s="35"/>
    </row>
    <row r="7" spans="1:12" ht="12.75">
      <c r="A7" s="53"/>
      <c r="B7" s="53"/>
      <c r="C7" s="44"/>
      <c r="D7" s="44"/>
      <c r="E7" s="223"/>
      <c r="F7" s="223"/>
      <c r="G7" s="223"/>
      <c r="H7" s="223"/>
      <c r="I7" s="52"/>
      <c r="J7" s="35"/>
      <c r="K7" s="35"/>
      <c r="L7" s="35"/>
    </row>
    <row r="8" spans="1:12" ht="12.75">
      <c r="A8" s="224" t="s">
        <v>310</v>
      </c>
      <c r="B8" s="225"/>
      <c r="C8" s="174" t="s">
        <v>376</v>
      </c>
      <c r="D8" s="175"/>
      <c r="E8" s="223"/>
      <c r="F8" s="223"/>
      <c r="G8" s="223"/>
      <c r="H8" s="223"/>
      <c r="I8" s="45"/>
      <c r="J8" s="35"/>
      <c r="K8" s="35"/>
      <c r="L8" s="35"/>
    </row>
    <row r="9" spans="1:12" ht="12.75">
      <c r="A9" s="54"/>
      <c r="B9" s="54"/>
      <c r="C9" s="55"/>
      <c r="D9" s="44"/>
      <c r="E9" s="44"/>
      <c r="F9" s="44"/>
      <c r="G9" s="44"/>
      <c r="H9" s="44"/>
      <c r="I9" s="44"/>
      <c r="J9" s="35"/>
      <c r="K9" s="35"/>
      <c r="L9" s="35"/>
    </row>
    <row r="10" spans="1:12" ht="12.75">
      <c r="A10" s="217" t="s">
        <v>311</v>
      </c>
      <c r="B10" s="218"/>
      <c r="C10" s="174" t="s">
        <v>377</v>
      </c>
      <c r="D10" s="175"/>
      <c r="E10" s="44"/>
      <c r="F10" s="44"/>
      <c r="G10" s="44"/>
      <c r="H10" s="44"/>
      <c r="I10" s="44"/>
      <c r="J10" s="35"/>
      <c r="K10" s="35"/>
      <c r="L10" s="35"/>
    </row>
    <row r="11" spans="1:12" ht="12.75">
      <c r="A11" s="219"/>
      <c r="B11" s="219"/>
      <c r="C11" s="44"/>
      <c r="D11" s="44"/>
      <c r="E11" s="44"/>
      <c r="F11" s="44"/>
      <c r="G11" s="44"/>
      <c r="H11" s="44"/>
      <c r="I11" s="44"/>
      <c r="J11" s="35"/>
      <c r="K11" s="35"/>
      <c r="L11" s="35"/>
    </row>
    <row r="12" spans="1:12" ht="12.75">
      <c r="A12" s="159" t="s">
        <v>312</v>
      </c>
      <c r="B12" s="160"/>
      <c r="C12" s="176" t="s">
        <v>378</v>
      </c>
      <c r="D12" s="211"/>
      <c r="E12" s="211"/>
      <c r="F12" s="211"/>
      <c r="G12" s="211"/>
      <c r="H12" s="211"/>
      <c r="I12" s="212"/>
      <c r="J12" s="35"/>
      <c r="K12" s="35"/>
      <c r="L12" s="35"/>
    </row>
    <row r="13" spans="1:12" ht="12.75">
      <c r="A13" s="53"/>
      <c r="B13" s="53"/>
      <c r="C13" s="56"/>
      <c r="D13" s="44"/>
      <c r="E13" s="44"/>
      <c r="F13" s="44"/>
      <c r="G13" s="44"/>
      <c r="H13" s="44"/>
      <c r="I13" s="44"/>
      <c r="J13" s="35"/>
      <c r="K13" s="35"/>
      <c r="L13" s="35"/>
    </row>
    <row r="14" spans="1:12" ht="12.75">
      <c r="A14" s="159" t="s">
        <v>313</v>
      </c>
      <c r="B14" s="160"/>
      <c r="C14" s="213">
        <v>48000</v>
      </c>
      <c r="D14" s="214"/>
      <c r="E14" s="44"/>
      <c r="F14" s="176" t="s">
        <v>379</v>
      </c>
      <c r="G14" s="215"/>
      <c r="H14" s="215"/>
      <c r="I14" s="216"/>
      <c r="J14" s="35"/>
      <c r="K14" s="35"/>
      <c r="L14" s="35"/>
    </row>
    <row r="15" spans="1:12" ht="12.75">
      <c r="A15" s="53"/>
      <c r="B15" s="53"/>
      <c r="C15" s="44"/>
      <c r="D15" s="44"/>
      <c r="E15" s="44"/>
      <c r="F15" s="44"/>
      <c r="G15" s="44"/>
      <c r="H15" s="44"/>
      <c r="I15" s="44"/>
      <c r="J15" s="35"/>
      <c r="K15" s="35"/>
      <c r="L15" s="35"/>
    </row>
    <row r="16" spans="1:12" ht="12.75">
      <c r="A16" s="159" t="s">
        <v>314</v>
      </c>
      <c r="B16" s="160"/>
      <c r="C16" s="176" t="s">
        <v>380</v>
      </c>
      <c r="D16" s="215"/>
      <c r="E16" s="215"/>
      <c r="F16" s="215"/>
      <c r="G16" s="215"/>
      <c r="H16" s="215"/>
      <c r="I16" s="216"/>
      <c r="J16" s="35"/>
      <c r="K16" s="35"/>
      <c r="L16" s="35"/>
    </row>
    <row r="17" spans="1:12" ht="12.75">
      <c r="A17" s="53"/>
      <c r="B17" s="53"/>
      <c r="C17" s="44"/>
      <c r="D17" s="44"/>
      <c r="E17" s="44"/>
      <c r="F17" s="44"/>
      <c r="G17" s="44"/>
      <c r="H17" s="44"/>
      <c r="I17" s="44"/>
      <c r="J17" s="35"/>
      <c r="K17" s="35"/>
      <c r="L17" s="35"/>
    </row>
    <row r="18" spans="1:12" ht="12.75">
      <c r="A18" s="159" t="s">
        <v>315</v>
      </c>
      <c r="B18" s="160"/>
      <c r="C18" s="204" t="s">
        <v>405</v>
      </c>
      <c r="D18" s="205"/>
      <c r="E18" s="205"/>
      <c r="F18" s="205"/>
      <c r="G18" s="205"/>
      <c r="H18" s="205"/>
      <c r="I18" s="206"/>
      <c r="J18" s="35"/>
      <c r="K18" s="35"/>
      <c r="L18" s="35"/>
    </row>
    <row r="19" spans="1:12" ht="12.75">
      <c r="A19" s="53"/>
      <c r="B19" s="53"/>
      <c r="C19" s="56"/>
      <c r="D19" s="44"/>
      <c r="E19" s="44"/>
      <c r="F19" s="44"/>
      <c r="G19" s="44"/>
      <c r="H19" s="44"/>
      <c r="I19" s="44"/>
      <c r="J19" s="35"/>
      <c r="K19" s="35"/>
      <c r="L19" s="35"/>
    </row>
    <row r="20" spans="1:12" ht="12.75">
      <c r="A20" s="159" t="s">
        <v>316</v>
      </c>
      <c r="B20" s="160"/>
      <c r="C20" s="204" t="s">
        <v>382</v>
      </c>
      <c r="D20" s="205"/>
      <c r="E20" s="205"/>
      <c r="F20" s="205"/>
      <c r="G20" s="205"/>
      <c r="H20" s="205"/>
      <c r="I20" s="206"/>
      <c r="J20" s="35"/>
      <c r="K20" s="35"/>
      <c r="L20" s="35"/>
    </row>
    <row r="21" spans="1:12" ht="12.75">
      <c r="A21" s="53"/>
      <c r="B21" s="53"/>
      <c r="C21" s="56"/>
      <c r="D21" s="44"/>
      <c r="E21" s="44"/>
      <c r="F21" s="44"/>
      <c r="G21" s="44"/>
      <c r="H21" s="44"/>
      <c r="I21" s="44"/>
      <c r="J21" s="35"/>
      <c r="K21" s="35"/>
      <c r="L21" s="35"/>
    </row>
    <row r="22" spans="1:12" ht="12.75">
      <c r="A22" s="159" t="s">
        <v>317</v>
      </c>
      <c r="B22" s="160"/>
      <c r="C22" s="57">
        <v>201</v>
      </c>
      <c r="D22" s="176" t="s">
        <v>379</v>
      </c>
      <c r="E22" s="207"/>
      <c r="F22" s="208"/>
      <c r="G22" s="209"/>
      <c r="H22" s="210"/>
      <c r="I22" s="58"/>
      <c r="J22" s="35"/>
      <c r="K22" s="35"/>
      <c r="L22" s="35"/>
    </row>
    <row r="23" spans="1:12" ht="12.75">
      <c r="A23" s="53"/>
      <c r="B23" s="53"/>
      <c r="C23" s="44"/>
      <c r="D23" s="59"/>
      <c r="E23" s="59"/>
      <c r="F23" s="59"/>
      <c r="G23" s="59"/>
      <c r="H23" s="44"/>
      <c r="I23" s="45"/>
      <c r="J23" s="35"/>
      <c r="K23" s="35"/>
      <c r="L23" s="35"/>
    </row>
    <row r="24" spans="1:12" ht="12.75">
      <c r="A24" s="159" t="s">
        <v>318</v>
      </c>
      <c r="B24" s="160"/>
      <c r="C24" s="57">
        <v>6</v>
      </c>
      <c r="D24" s="182" t="s">
        <v>383</v>
      </c>
      <c r="E24" s="196"/>
      <c r="F24" s="196"/>
      <c r="G24" s="197"/>
      <c r="H24" s="51" t="s">
        <v>319</v>
      </c>
      <c r="I24" s="146">
        <v>6353</v>
      </c>
      <c r="J24" s="35"/>
      <c r="K24" s="35"/>
      <c r="L24" s="35"/>
    </row>
    <row r="25" spans="1:12" ht="12.75">
      <c r="A25" s="53"/>
      <c r="B25" s="53"/>
      <c r="C25" s="44"/>
      <c r="D25" s="59"/>
      <c r="E25" s="59"/>
      <c r="F25" s="59"/>
      <c r="G25" s="53"/>
      <c r="H25" s="53" t="s">
        <v>372</v>
      </c>
      <c r="I25" s="56"/>
      <c r="J25" s="35"/>
      <c r="K25" s="35"/>
      <c r="L25" s="35"/>
    </row>
    <row r="26" spans="1:12" ht="12.75">
      <c r="A26" s="159" t="s">
        <v>320</v>
      </c>
      <c r="B26" s="160"/>
      <c r="C26" s="60" t="s">
        <v>384</v>
      </c>
      <c r="D26" s="61"/>
      <c r="E26" s="35"/>
      <c r="F26" s="62"/>
      <c r="G26" s="159" t="s">
        <v>321</v>
      </c>
      <c r="H26" s="160"/>
      <c r="I26" s="63" t="s">
        <v>403</v>
      </c>
      <c r="J26" s="35"/>
      <c r="K26" s="35"/>
      <c r="L26" s="35"/>
    </row>
    <row r="27" spans="1:12" ht="12.75">
      <c r="A27" s="53"/>
      <c r="B27" s="53"/>
      <c r="C27" s="44"/>
      <c r="D27" s="62"/>
      <c r="E27" s="62"/>
      <c r="F27" s="62"/>
      <c r="G27" s="62"/>
      <c r="H27" s="44"/>
      <c r="I27" s="64"/>
      <c r="J27" s="35"/>
      <c r="K27" s="35"/>
      <c r="L27" s="35"/>
    </row>
    <row r="28" spans="1:12" ht="12.75">
      <c r="A28" s="198" t="s">
        <v>322</v>
      </c>
      <c r="B28" s="199"/>
      <c r="C28" s="200"/>
      <c r="D28" s="200"/>
      <c r="E28" s="201" t="s">
        <v>323</v>
      </c>
      <c r="F28" s="202"/>
      <c r="G28" s="202"/>
      <c r="H28" s="203" t="s">
        <v>324</v>
      </c>
      <c r="I28" s="203"/>
      <c r="J28" s="35"/>
      <c r="K28" s="35"/>
      <c r="L28" s="35"/>
    </row>
    <row r="29" spans="1:12" ht="12.75">
      <c r="A29" s="35"/>
      <c r="B29" s="35"/>
      <c r="C29" s="35"/>
      <c r="D29" s="50"/>
      <c r="E29" s="44"/>
      <c r="F29" s="44"/>
      <c r="G29" s="44"/>
      <c r="H29" s="65"/>
      <c r="I29" s="64"/>
      <c r="J29" s="35"/>
      <c r="K29" s="35"/>
      <c r="L29" s="35"/>
    </row>
    <row r="30" spans="1:12" ht="12.75">
      <c r="A30" s="191" t="s">
        <v>385</v>
      </c>
      <c r="B30" s="192"/>
      <c r="C30" s="192"/>
      <c r="D30" s="193"/>
      <c r="E30" s="191" t="s">
        <v>386</v>
      </c>
      <c r="F30" s="192"/>
      <c r="G30" s="192"/>
      <c r="H30" s="174" t="s">
        <v>387</v>
      </c>
      <c r="I30" s="175"/>
      <c r="J30" s="35"/>
      <c r="K30" s="35"/>
      <c r="L30" s="35"/>
    </row>
    <row r="31" spans="1:12" ht="12.75">
      <c r="A31" s="129"/>
      <c r="B31" s="129"/>
      <c r="C31" s="130"/>
      <c r="D31" s="194"/>
      <c r="E31" s="194"/>
      <c r="F31" s="194"/>
      <c r="G31" s="195"/>
      <c r="H31" s="59"/>
      <c r="I31" s="133"/>
      <c r="J31" s="35"/>
      <c r="K31" s="35"/>
      <c r="L31" s="35"/>
    </row>
    <row r="32" spans="1:12" ht="12.75">
      <c r="A32" s="191" t="s">
        <v>406</v>
      </c>
      <c r="B32" s="192"/>
      <c r="C32" s="192"/>
      <c r="D32" s="193"/>
      <c r="E32" s="191" t="s">
        <v>386</v>
      </c>
      <c r="F32" s="192"/>
      <c r="G32" s="192"/>
      <c r="H32" s="189" t="s">
        <v>404</v>
      </c>
      <c r="I32" s="190"/>
      <c r="J32" s="35"/>
      <c r="K32" s="35"/>
      <c r="L32" s="35"/>
    </row>
    <row r="33" spans="1:12" ht="12.75">
      <c r="A33" s="129"/>
      <c r="B33" s="129"/>
      <c r="C33" s="130"/>
      <c r="D33" s="131"/>
      <c r="E33" s="131"/>
      <c r="F33" s="131"/>
      <c r="G33" s="132"/>
      <c r="H33" s="59"/>
      <c r="I33" s="134"/>
      <c r="J33" s="35"/>
      <c r="K33" s="35"/>
      <c r="L33" s="35"/>
    </row>
    <row r="34" spans="1:12" ht="12.75">
      <c r="A34" s="191" t="s">
        <v>390</v>
      </c>
      <c r="B34" s="192"/>
      <c r="C34" s="192"/>
      <c r="D34" s="193"/>
      <c r="E34" s="186" t="s">
        <v>391</v>
      </c>
      <c r="F34" s="187"/>
      <c r="G34" s="187"/>
      <c r="H34" s="174" t="s">
        <v>388</v>
      </c>
      <c r="I34" s="175"/>
      <c r="J34" s="35"/>
      <c r="K34" s="35"/>
      <c r="L34" s="35"/>
    </row>
    <row r="35" spans="1:12" ht="12.75">
      <c r="A35" s="129"/>
      <c r="B35" s="129"/>
      <c r="C35" s="130"/>
      <c r="D35" s="131"/>
      <c r="E35" s="131"/>
      <c r="F35" s="131"/>
      <c r="G35" s="132"/>
      <c r="H35" s="59"/>
      <c r="I35" s="134"/>
      <c r="J35" s="35"/>
      <c r="K35" s="35"/>
      <c r="L35" s="35"/>
    </row>
    <row r="36" spans="1:12" ht="12.75">
      <c r="A36" s="191" t="s">
        <v>389</v>
      </c>
      <c r="B36" s="192"/>
      <c r="C36" s="192"/>
      <c r="D36" s="193"/>
      <c r="E36" s="186" t="s">
        <v>392</v>
      </c>
      <c r="F36" s="187"/>
      <c r="G36" s="187"/>
      <c r="H36" s="189" t="s">
        <v>393</v>
      </c>
      <c r="I36" s="190"/>
      <c r="J36" s="35"/>
      <c r="K36" s="35"/>
      <c r="L36" s="35"/>
    </row>
    <row r="37" spans="1:12" ht="12.75">
      <c r="A37" s="135"/>
      <c r="B37" s="135"/>
      <c r="C37" s="184"/>
      <c r="D37" s="185"/>
      <c r="E37" s="59"/>
      <c r="F37" s="184"/>
      <c r="G37" s="185"/>
      <c r="H37" s="59"/>
      <c r="I37" s="59"/>
      <c r="J37" s="35"/>
      <c r="K37" s="35"/>
      <c r="L37" s="35"/>
    </row>
    <row r="38" spans="1:12" ht="12.75">
      <c r="A38" s="186" t="s">
        <v>394</v>
      </c>
      <c r="B38" s="187"/>
      <c r="C38" s="187"/>
      <c r="D38" s="188"/>
      <c r="E38" s="186" t="s">
        <v>395</v>
      </c>
      <c r="F38" s="187"/>
      <c r="G38" s="187"/>
      <c r="H38" s="189" t="s">
        <v>396</v>
      </c>
      <c r="I38" s="190"/>
      <c r="J38" s="35"/>
      <c r="K38" s="35"/>
      <c r="L38" s="35"/>
    </row>
    <row r="39" spans="1:12" ht="12.75">
      <c r="A39" s="135"/>
      <c r="B39" s="135"/>
      <c r="C39" s="136"/>
      <c r="D39" s="137"/>
      <c r="E39" s="59"/>
      <c r="F39" s="136"/>
      <c r="G39" s="137"/>
      <c r="H39" s="59"/>
      <c r="I39" s="59"/>
      <c r="J39" s="35"/>
      <c r="K39" s="35"/>
      <c r="L39" s="35"/>
    </row>
    <row r="40" spans="1:12" ht="12.75">
      <c r="A40" s="186" t="s">
        <v>397</v>
      </c>
      <c r="B40" s="187"/>
      <c r="C40" s="187"/>
      <c r="D40" s="188"/>
      <c r="E40" s="186" t="s">
        <v>398</v>
      </c>
      <c r="F40" s="187"/>
      <c r="G40" s="187"/>
      <c r="H40" s="189" t="s">
        <v>399</v>
      </c>
      <c r="I40" s="190"/>
      <c r="J40" s="35"/>
      <c r="K40" s="35"/>
      <c r="L40" s="35"/>
    </row>
    <row r="41" spans="1:12" ht="12.75">
      <c r="A41" s="58"/>
      <c r="B41" s="139"/>
      <c r="C41" s="139"/>
      <c r="D41" s="139"/>
      <c r="E41" s="58"/>
      <c r="F41" s="139"/>
      <c r="G41" s="139"/>
      <c r="H41" s="140"/>
      <c r="I41" s="140"/>
      <c r="J41" s="35"/>
      <c r="K41" s="35"/>
      <c r="L41" s="35"/>
    </row>
    <row r="42" spans="1:12" ht="12.75">
      <c r="A42" s="66"/>
      <c r="B42" s="66"/>
      <c r="C42" s="67"/>
      <c r="D42" s="68"/>
      <c r="E42" s="44"/>
      <c r="F42" s="67"/>
      <c r="G42" s="68"/>
      <c r="H42" s="44"/>
      <c r="I42" s="44"/>
      <c r="J42" s="35"/>
      <c r="K42" s="35"/>
      <c r="L42" s="35"/>
    </row>
    <row r="43" spans="1:12" ht="12.75">
      <c r="A43" s="69"/>
      <c r="B43" s="69"/>
      <c r="C43" s="69"/>
      <c r="D43" s="55"/>
      <c r="E43" s="55"/>
      <c r="F43" s="69"/>
      <c r="G43" s="55"/>
      <c r="H43" s="55"/>
      <c r="I43" s="55"/>
      <c r="J43" s="35"/>
      <c r="K43" s="35"/>
      <c r="L43" s="35"/>
    </row>
    <row r="44" spans="1:12" ht="12.75">
      <c r="A44" s="154" t="s">
        <v>325</v>
      </c>
      <c r="B44" s="155"/>
      <c r="C44" s="174"/>
      <c r="D44" s="175"/>
      <c r="E44" s="45"/>
      <c r="F44" s="176"/>
      <c r="G44" s="177"/>
      <c r="H44" s="177"/>
      <c r="I44" s="178"/>
      <c r="J44" s="35"/>
      <c r="K44" s="35"/>
      <c r="L44" s="35"/>
    </row>
    <row r="45" spans="1:12" ht="12.75">
      <c r="A45" s="66"/>
      <c r="B45" s="66"/>
      <c r="C45" s="179"/>
      <c r="D45" s="180"/>
      <c r="E45" s="44"/>
      <c r="F45" s="179"/>
      <c r="G45" s="181"/>
      <c r="H45" s="70"/>
      <c r="I45" s="70"/>
      <c r="J45" s="35"/>
      <c r="K45" s="35"/>
      <c r="L45" s="35"/>
    </row>
    <row r="46" spans="1:12" ht="12.75">
      <c r="A46" s="154" t="s">
        <v>326</v>
      </c>
      <c r="B46" s="155"/>
      <c r="C46" s="182" t="s">
        <v>400</v>
      </c>
      <c r="D46" s="183"/>
      <c r="E46" s="183"/>
      <c r="F46" s="183"/>
      <c r="G46" s="183"/>
      <c r="H46" s="183"/>
      <c r="I46" s="183"/>
      <c r="J46" s="35"/>
      <c r="K46" s="35"/>
      <c r="L46" s="35"/>
    </row>
    <row r="47" spans="1:12" ht="12.75">
      <c r="A47" s="53"/>
      <c r="B47" s="53"/>
      <c r="C47" s="71" t="s">
        <v>327</v>
      </c>
      <c r="D47" s="45"/>
      <c r="E47" s="45"/>
      <c r="F47" s="45"/>
      <c r="G47" s="45"/>
      <c r="H47" s="45"/>
      <c r="I47" s="45"/>
      <c r="J47" s="35"/>
      <c r="K47" s="35"/>
      <c r="L47" s="35"/>
    </row>
    <row r="48" spans="1:12" ht="12.75">
      <c r="A48" s="154" t="s">
        <v>328</v>
      </c>
      <c r="B48" s="155"/>
      <c r="C48" s="161" t="s">
        <v>401</v>
      </c>
      <c r="D48" s="162"/>
      <c r="E48" s="168"/>
      <c r="F48" s="45"/>
      <c r="G48" s="51" t="s">
        <v>329</v>
      </c>
      <c r="H48" s="161" t="s">
        <v>402</v>
      </c>
      <c r="I48" s="168"/>
      <c r="J48" s="35"/>
      <c r="K48" s="35"/>
      <c r="L48" s="35"/>
    </row>
    <row r="49" spans="1:12" ht="12.75">
      <c r="A49" s="53"/>
      <c r="B49" s="53"/>
      <c r="C49" s="71"/>
      <c r="D49" s="45"/>
      <c r="E49" s="45"/>
      <c r="F49" s="45"/>
      <c r="G49" s="45"/>
      <c r="H49" s="45"/>
      <c r="I49" s="45"/>
      <c r="J49" s="35"/>
      <c r="K49" s="35"/>
      <c r="L49" s="35"/>
    </row>
    <row r="50" spans="1:12" ht="12.75">
      <c r="A50" s="154" t="s">
        <v>315</v>
      </c>
      <c r="B50" s="155"/>
      <c r="C50" s="156" t="s">
        <v>381</v>
      </c>
      <c r="D50" s="157"/>
      <c r="E50" s="157"/>
      <c r="F50" s="157"/>
      <c r="G50" s="157"/>
      <c r="H50" s="157"/>
      <c r="I50" s="158"/>
      <c r="J50" s="35"/>
      <c r="K50" s="35"/>
      <c r="L50" s="35"/>
    </row>
    <row r="51" spans="1:12" ht="12.75">
      <c r="A51" s="53"/>
      <c r="B51" s="53"/>
      <c r="C51" s="45"/>
      <c r="D51" s="45"/>
      <c r="E51" s="45"/>
      <c r="F51" s="45"/>
      <c r="G51" s="45"/>
      <c r="H51" s="45"/>
      <c r="I51" s="45"/>
      <c r="J51" s="35"/>
      <c r="K51" s="35"/>
      <c r="L51" s="35"/>
    </row>
    <row r="52" spans="1:12" ht="12.75">
      <c r="A52" s="159" t="s">
        <v>330</v>
      </c>
      <c r="B52" s="160"/>
      <c r="C52" s="161" t="s">
        <v>411</v>
      </c>
      <c r="D52" s="162"/>
      <c r="E52" s="162"/>
      <c r="F52" s="162"/>
      <c r="G52" s="162"/>
      <c r="H52" s="162"/>
      <c r="I52" s="163"/>
      <c r="J52" s="35"/>
      <c r="K52" s="35"/>
      <c r="L52" s="35"/>
    </row>
    <row r="53" spans="1:12" ht="12.75">
      <c r="A53" s="72"/>
      <c r="B53" s="72"/>
      <c r="C53" s="170" t="s">
        <v>331</v>
      </c>
      <c r="D53" s="170"/>
      <c r="E53" s="170"/>
      <c r="F53" s="170"/>
      <c r="G53" s="170"/>
      <c r="H53" s="170"/>
      <c r="I53" s="74"/>
      <c r="J53" s="35"/>
      <c r="K53" s="35"/>
      <c r="L53" s="35"/>
    </row>
    <row r="54" spans="1:12" ht="12.75">
      <c r="A54" s="72"/>
      <c r="B54" s="72"/>
      <c r="C54" s="73"/>
      <c r="D54" s="73"/>
      <c r="E54" s="73"/>
      <c r="F54" s="73"/>
      <c r="G54" s="73"/>
      <c r="H54" s="73"/>
      <c r="I54" s="74"/>
      <c r="J54" s="35"/>
      <c r="K54" s="35"/>
      <c r="L54" s="35"/>
    </row>
    <row r="55" spans="1:12" ht="12.75">
      <c r="A55" s="72"/>
      <c r="B55" s="164" t="s">
        <v>332</v>
      </c>
      <c r="C55" s="165"/>
      <c r="D55" s="165"/>
      <c r="E55" s="165"/>
      <c r="F55" s="103"/>
      <c r="G55" s="103"/>
      <c r="H55" s="103"/>
      <c r="I55" s="104"/>
      <c r="J55" s="35"/>
      <c r="K55" s="35"/>
      <c r="L55" s="35"/>
    </row>
    <row r="56" spans="1:12" ht="12.75">
      <c r="A56" s="72"/>
      <c r="B56" s="166" t="s">
        <v>407</v>
      </c>
      <c r="C56" s="167"/>
      <c r="D56" s="167"/>
      <c r="E56" s="167"/>
      <c r="F56" s="167"/>
      <c r="G56" s="167"/>
      <c r="H56" s="167"/>
      <c r="I56" s="167"/>
      <c r="J56" s="35"/>
      <c r="K56" s="35"/>
      <c r="L56" s="35"/>
    </row>
    <row r="57" spans="1:12" ht="12.75">
      <c r="A57" s="72"/>
      <c r="B57" s="166" t="s">
        <v>362</v>
      </c>
      <c r="C57" s="167"/>
      <c r="D57" s="167"/>
      <c r="E57" s="167"/>
      <c r="F57" s="167"/>
      <c r="G57" s="167"/>
      <c r="H57" s="167"/>
      <c r="I57" s="104"/>
      <c r="J57" s="35"/>
      <c r="K57" s="35"/>
      <c r="L57" s="35"/>
    </row>
    <row r="58" spans="1:12" ht="12.75">
      <c r="A58" s="72"/>
      <c r="B58" s="166" t="s">
        <v>363</v>
      </c>
      <c r="C58" s="167"/>
      <c r="D58" s="167"/>
      <c r="E58" s="167"/>
      <c r="F58" s="167"/>
      <c r="G58" s="167"/>
      <c r="H58" s="167"/>
      <c r="I58" s="167"/>
      <c r="J58" s="35"/>
      <c r="K58" s="35"/>
      <c r="L58" s="35"/>
    </row>
    <row r="59" spans="1:12" ht="12.75">
      <c r="A59" s="72"/>
      <c r="B59" s="166" t="s">
        <v>364</v>
      </c>
      <c r="C59" s="167"/>
      <c r="D59" s="167"/>
      <c r="E59" s="167"/>
      <c r="F59" s="167"/>
      <c r="G59" s="167"/>
      <c r="H59" s="167"/>
      <c r="I59" s="167"/>
      <c r="J59" s="35"/>
      <c r="K59" s="35"/>
      <c r="L59" s="35"/>
    </row>
    <row r="60" spans="1:12" ht="12.75">
      <c r="A60" s="72"/>
      <c r="B60" s="102"/>
      <c r="C60" s="91"/>
      <c r="D60" s="91"/>
      <c r="E60" s="91"/>
      <c r="F60" s="91"/>
      <c r="G60" s="91"/>
      <c r="H60" s="91"/>
      <c r="I60" s="91"/>
      <c r="J60" s="35"/>
      <c r="K60" s="35"/>
      <c r="L60" s="35"/>
    </row>
    <row r="61" spans="1:12" ht="13.5" thickBot="1">
      <c r="A61" s="75" t="s">
        <v>333</v>
      </c>
      <c r="B61" s="45"/>
      <c r="C61" s="45"/>
      <c r="D61" s="45"/>
      <c r="E61" s="45"/>
      <c r="F61" s="45"/>
      <c r="G61" s="76"/>
      <c r="H61" s="77"/>
      <c r="I61" s="76"/>
      <c r="J61" s="35"/>
      <c r="K61" s="35"/>
      <c r="L61" s="35"/>
    </row>
    <row r="62" spans="1:12" ht="12.75">
      <c r="A62" s="45"/>
      <c r="B62" s="45"/>
      <c r="C62" s="45"/>
      <c r="D62" s="45"/>
      <c r="E62" s="72" t="s">
        <v>334</v>
      </c>
      <c r="F62" s="35"/>
      <c r="G62" s="171" t="s">
        <v>335</v>
      </c>
      <c r="H62" s="172"/>
      <c r="I62" s="173"/>
      <c r="J62" s="35"/>
      <c r="K62" s="35"/>
      <c r="L62" s="35"/>
    </row>
    <row r="63" spans="1:12" ht="12.75">
      <c r="A63" s="78"/>
      <c r="B63" s="78"/>
      <c r="C63" s="50"/>
      <c r="D63" s="50"/>
      <c r="E63" s="50"/>
      <c r="F63" s="50"/>
      <c r="G63" s="152"/>
      <c r="H63" s="153"/>
      <c r="I63" s="50"/>
      <c r="J63" s="35"/>
      <c r="K63" s="35"/>
      <c r="L63" s="35"/>
    </row>
  </sheetData>
  <sheetProtection/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A34:D34" name="Range1_12"/>
    <protectedRange sqref="H32:I32" name="Range1_13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2" dxfId="5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podravka@podravka.hr"/>
    <hyperlink ref="C20" r:id="rId2" display="www.podravka.com"/>
    <hyperlink ref="C50" r:id="rId3" display="draga.celiscak@podravka.hr"/>
  </hyperlinks>
  <printOptions/>
  <pageMargins left="0.75" right="0.75" top="1" bottom="1" header="0.5" footer="0.5"/>
  <pageSetup fitToHeight="0" fitToWidth="1" horizontalDpi="600" verticalDpi="600" orientation="portrait" paperSize="9" scale="80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="110" zoomScaleNormal="110" zoomScaleSheetLayoutView="110" zoomScalePageLayoutView="0" workbookViewId="0" topLeftCell="A1">
      <selection activeCell="A1" sqref="A1:K1"/>
    </sheetView>
  </sheetViews>
  <sheetFormatPr defaultColWidth="9.140625" defaultRowHeight="12.75"/>
  <cols>
    <col min="7" max="7" width="6.57421875" style="0" customWidth="1"/>
    <col min="8" max="8" width="4.57421875" style="0" customWidth="1"/>
    <col min="9" max="9" width="5.57421875" style="0" bestFit="1" customWidth="1"/>
    <col min="10" max="10" width="10.8515625" style="112" bestFit="1" customWidth="1"/>
    <col min="11" max="11" width="10.8515625" style="83" customWidth="1"/>
    <col min="12" max="12" width="9.8515625" style="0" bestFit="1" customWidth="1"/>
  </cols>
  <sheetData>
    <row r="1" spans="1:11" ht="12.75" customHeight="1">
      <c r="A1" s="233" t="s">
        <v>191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414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2.75" customHeight="1">
      <c r="A4" s="238" t="s">
        <v>408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30.75" customHeight="1" thickBot="1">
      <c r="A5" s="241" t="s">
        <v>78</v>
      </c>
      <c r="B5" s="242"/>
      <c r="C5" s="242"/>
      <c r="D5" s="242"/>
      <c r="E5" s="242"/>
      <c r="F5" s="242"/>
      <c r="G5" s="242"/>
      <c r="H5" s="243"/>
      <c r="I5" s="80" t="s">
        <v>336</v>
      </c>
      <c r="J5" s="117" t="s">
        <v>373</v>
      </c>
      <c r="K5" s="127" t="s">
        <v>374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82">
        <v>2</v>
      </c>
      <c r="J6" s="81">
        <v>3</v>
      </c>
      <c r="K6" s="81">
        <v>4</v>
      </c>
    </row>
    <row r="7" spans="1:11" ht="12.75">
      <c r="A7" s="245" t="s">
        <v>409</v>
      </c>
      <c r="B7" s="246"/>
      <c r="C7" s="246"/>
      <c r="D7" s="246"/>
      <c r="E7" s="246"/>
      <c r="F7" s="246"/>
      <c r="G7" s="246"/>
      <c r="H7" s="246"/>
      <c r="I7" s="246"/>
      <c r="J7" s="246"/>
      <c r="K7" s="247"/>
    </row>
    <row r="8" spans="1:11" ht="12.75">
      <c r="A8" s="227" t="s">
        <v>80</v>
      </c>
      <c r="B8" s="228"/>
      <c r="C8" s="228"/>
      <c r="D8" s="228"/>
      <c r="E8" s="228"/>
      <c r="F8" s="228"/>
      <c r="G8" s="228"/>
      <c r="H8" s="229"/>
      <c r="I8" s="6">
        <v>1</v>
      </c>
      <c r="J8" s="110"/>
      <c r="K8" s="23"/>
    </row>
    <row r="9" spans="1:11" ht="12.75">
      <c r="A9" s="230" t="s">
        <v>8</v>
      </c>
      <c r="B9" s="231"/>
      <c r="C9" s="231"/>
      <c r="D9" s="231"/>
      <c r="E9" s="231"/>
      <c r="F9" s="231"/>
      <c r="G9" s="231"/>
      <c r="H9" s="232"/>
      <c r="I9" s="4">
        <v>2</v>
      </c>
      <c r="J9" s="24">
        <f>J10+J17+J27+J36+J40</f>
        <v>1891921160</v>
      </c>
      <c r="K9" s="24">
        <f>K10+K17+K27+K36+K40</f>
        <v>1846807211.873</v>
      </c>
    </row>
    <row r="10" spans="1:11" ht="12.75">
      <c r="A10" s="235" t="s">
        <v>262</v>
      </c>
      <c r="B10" s="236"/>
      <c r="C10" s="236"/>
      <c r="D10" s="236"/>
      <c r="E10" s="236"/>
      <c r="F10" s="236"/>
      <c r="G10" s="236"/>
      <c r="H10" s="237"/>
      <c r="I10" s="4">
        <v>3</v>
      </c>
      <c r="J10" s="24">
        <f>SUM(J11:J16)</f>
        <v>311927331</v>
      </c>
      <c r="K10" s="24">
        <f>SUM(K11:K16)</f>
        <v>306867006</v>
      </c>
    </row>
    <row r="11" spans="1:11" ht="12.75">
      <c r="A11" s="235" t="s">
        <v>132</v>
      </c>
      <c r="B11" s="236"/>
      <c r="C11" s="236"/>
      <c r="D11" s="236"/>
      <c r="E11" s="236"/>
      <c r="F11" s="236"/>
      <c r="G11" s="236"/>
      <c r="H11" s="237"/>
      <c r="I11" s="4">
        <v>4</v>
      </c>
      <c r="J11" s="25">
        <v>5647170</v>
      </c>
      <c r="K11" s="25">
        <v>6025450</v>
      </c>
    </row>
    <row r="12" spans="1:11" ht="12.75">
      <c r="A12" s="235" t="s">
        <v>10</v>
      </c>
      <c r="B12" s="236"/>
      <c r="C12" s="236"/>
      <c r="D12" s="236"/>
      <c r="E12" s="236"/>
      <c r="F12" s="236"/>
      <c r="G12" s="236"/>
      <c r="H12" s="237"/>
      <c r="I12" s="4">
        <v>5</v>
      </c>
      <c r="J12" s="25">
        <v>244280446</v>
      </c>
      <c r="K12" s="25">
        <v>240073566</v>
      </c>
    </row>
    <row r="13" spans="1:11" ht="12.75">
      <c r="A13" s="235" t="s">
        <v>133</v>
      </c>
      <c r="B13" s="236"/>
      <c r="C13" s="236"/>
      <c r="D13" s="236"/>
      <c r="E13" s="236"/>
      <c r="F13" s="236"/>
      <c r="G13" s="236"/>
      <c r="H13" s="237"/>
      <c r="I13" s="4">
        <v>6</v>
      </c>
      <c r="J13" s="25">
        <v>41129000</v>
      </c>
      <c r="K13" s="25">
        <v>41129000</v>
      </c>
    </row>
    <row r="14" spans="1:11" ht="12.75">
      <c r="A14" s="235" t="s">
        <v>266</v>
      </c>
      <c r="B14" s="236"/>
      <c r="C14" s="236"/>
      <c r="D14" s="236"/>
      <c r="E14" s="236"/>
      <c r="F14" s="236"/>
      <c r="G14" s="236"/>
      <c r="H14" s="237"/>
      <c r="I14" s="4">
        <v>7</v>
      </c>
      <c r="J14" s="25">
        <v>0</v>
      </c>
      <c r="K14" s="25">
        <v>0</v>
      </c>
    </row>
    <row r="15" spans="1:11" ht="12.75">
      <c r="A15" s="235" t="s">
        <v>267</v>
      </c>
      <c r="B15" s="236"/>
      <c r="C15" s="236"/>
      <c r="D15" s="236"/>
      <c r="E15" s="236"/>
      <c r="F15" s="236"/>
      <c r="G15" s="236"/>
      <c r="H15" s="237"/>
      <c r="I15" s="4">
        <v>8</v>
      </c>
      <c r="J15" s="25">
        <v>20870715</v>
      </c>
      <c r="K15" s="25">
        <v>19638990</v>
      </c>
    </row>
    <row r="16" spans="1:11" ht="12.75">
      <c r="A16" s="235" t="s">
        <v>268</v>
      </c>
      <c r="B16" s="236"/>
      <c r="C16" s="236"/>
      <c r="D16" s="236"/>
      <c r="E16" s="236"/>
      <c r="F16" s="236"/>
      <c r="G16" s="236"/>
      <c r="H16" s="237"/>
      <c r="I16" s="4">
        <v>9</v>
      </c>
      <c r="J16" s="25">
        <v>0</v>
      </c>
      <c r="K16" s="25">
        <v>0</v>
      </c>
    </row>
    <row r="17" spans="1:11" ht="12.75">
      <c r="A17" s="235" t="s">
        <v>263</v>
      </c>
      <c r="B17" s="236"/>
      <c r="C17" s="236"/>
      <c r="D17" s="236"/>
      <c r="E17" s="236"/>
      <c r="F17" s="236"/>
      <c r="G17" s="236"/>
      <c r="H17" s="237"/>
      <c r="I17" s="4">
        <v>10</v>
      </c>
      <c r="J17" s="24">
        <f>SUM(J18:J26)</f>
        <v>1519648607</v>
      </c>
      <c r="K17" s="24">
        <f>SUM(K18:K26)</f>
        <v>1479520005</v>
      </c>
    </row>
    <row r="18" spans="1:11" ht="12.75">
      <c r="A18" s="235" t="s">
        <v>269</v>
      </c>
      <c r="B18" s="236"/>
      <c r="C18" s="236"/>
      <c r="D18" s="236"/>
      <c r="E18" s="236"/>
      <c r="F18" s="236"/>
      <c r="G18" s="236"/>
      <c r="H18" s="237"/>
      <c r="I18" s="4">
        <v>11</v>
      </c>
      <c r="J18" s="25">
        <v>145730441</v>
      </c>
      <c r="K18" s="25">
        <v>146102683</v>
      </c>
    </row>
    <row r="19" spans="1:11" ht="12.75">
      <c r="A19" s="235" t="s">
        <v>305</v>
      </c>
      <c r="B19" s="236"/>
      <c r="C19" s="236"/>
      <c r="D19" s="236"/>
      <c r="E19" s="236"/>
      <c r="F19" s="236"/>
      <c r="G19" s="236"/>
      <c r="H19" s="237"/>
      <c r="I19" s="4">
        <v>12</v>
      </c>
      <c r="J19" s="25">
        <v>877174067</v>
      </c>
      <c r="K19" s="25">
        <v>842451540</v>
      </c>
    </row>
    <row r="20" spans="1:11" ht="12.75">
      <c r="A20" s="235" t="s">
        <v>270</v>
      </c>
      <c r="B20" s="236"/>
      <c r="C20" s="236"/>
      <c r="D20" s="236"/>
      <c r="E20" s="236"/>
      <c r="F20" s="236"/>
      <c r="G20" s="236"/>
      <c r="H20" s="237"/>
      <c r="I20" s="4">
        <v>13</v>
      </c>
      <c r="J20" s="25">
        <v>416715386</v>
      </c>
      <c r="K20" s="25">
        <v>387819511</v>
      </c>
    </row>
    <row r="21" spans="1:11" ht="12.75">
      <c r="A21" s="235" t="s">
        <v>48</v>
      </c>
      <c r="B21" s="236"/>
      <c r="C21" s="236"/>
      <c r="D21" s="236"/>
      <c r="E21" s="236"/>
      <c r="F21" s="236"/>
      <c r="G21" s="236"/>
      <c r="H21" s="237"/>
      <c r="I21" s="4">
        <v>14</v>
      </c>
      <c r="J21" s="25">
        <v>21306708</v>
      </c>
      <c r="K21" s="25">
        <v>17708483</v>
      </c>
    </row>
    <row r="22" spans="1:11" ht="12.75">
      <c r="A22" s="235" t="s">
        <v>49</v>
      </c>
      <c r="B22" s="236"/>
      <c r="C22" s="236"/>
      <c r="D22" s="236"/>
      <c r="E22" s="236"/>
      <c r="F22" s="236"/>
      <c r="G22" s="236"/>
      <c r="H22" s="237"/>
      <c r="I22" s="4">
        <v>15</v>
      </c>
      <c r="J22" s="25">
        <v>0</v>
      </c>
      <c r="K22" s="25">
        <v>0</v>
      </c>
    </row>
    <row r="23" spans="1:11" ht="12.75">
      <c r="A23" s="235" t="s">
        <v>92</v>
      </c>
      <c r="B23" s="236"/>
      <c r="C23" s="236"/>
      <c r="D23" s="236"/>
      <c r="E23" s="236"/>
      <c r="F23" s="236"/>
      <c r="G23" s="236"/>
      <c r="H23" s="237"/>
      <c r="I23" s="4">
        <v>16</v>
      </c>
      <c r="J23" s="121">
        <v>13219507</v>
      </c>
      <c r="K23" s="25">
        <v>823272</v>
      </c>
    </row>
    <row r="24" spans="1:11" ht="12.75">
      <c r="A24" s="235" t="s">
        <v>93</v>
      </c>
      <c r="B24" s="236"/>
      <c r="C24" s="236"/>
      <c r="D24" s="236"/>
      <c r="E24" s="236"/>
      <c r="F24" s="236"/>
      <c r="G24" s="236"/>
      <c r="H24" s="237"/>
      <c r="I24" s="4">
        <v>17</v>
      </c>
      <c r="J24" s="121">
        <v>41662125</v>
      </c>
      <c r="K24" s="25">
        <v>80785500</v>
      </c>
    </row>
    <row r="25" spans="1:11" ht="12.75">
      <c r="A25" s="235" t="s">
        <v>94</v>
      </c>
      <c r="B25" s="236"/>
      <c r="C25" s="236"/>
      <c r="D25" s="236"/>
      <c r="E25" s="236"/>
      <c r="F25" s="236"/>
      <c r="G25" s="236"/>
      <c r="H25" s="237"/>
      <c r="I25" s="4">
        <v>18</v>
      </c>
      <c r="J25" s="25">
        <v>3840373</v>
      </c>
      <c r="K25" s="25">
        <v>3829016</v>
      </c>
    </row>
    <row r="26" spans="1:11" ht="12.75">
      <c r="A26" s="235" t="s">
        <v>95</v>
      </c>
      <c r="B26" s="236"/>
      <c r="C26" s="236"/>
      <c r="D26" s="236"/>
      <c r="E26" s="236"/>
      <c r="F26" s="236"/>
      <c r="G26" s="236"/>
      <c r="H26" s="237"/>
      <c r="I26" s="4">
        <v>19</v>
      </c>
      <c r="J26" s="121">
        <v>0</v>
      </c>
      <c r="K26" s="25">
        <v>0</v>
      </c>
    </row>
    <row r="27" spans="1:11" ht="12.75">
      <c r="A27" s="235" t="s">
        <v>249</v>
      </c>
      <c r="B27" s="236"/>
      <c r="C27" s="236"/>
      <c r="D27" s="236"/>
      <c r="E27" s="236"/>
      <c r="F27" s="236"/>
      <c r="G27" s="236"/>
      <c r="H27" s="237"/>
      <c r="I27" s="4">
        <v>20</v>
      </c>
      <c r="J27" s="24">
        <f>SUM(J28:J35)</f>
        <v>4323161</v>
      </c>
      <c r="K27" s="24">
        <f>SUM(K28:K35)</f>
        <v>2424441</v>
      </c>
    </row>
    <row r="28" spans="1:11" ht="12.75">
      <c r="A28" s="235" t="s">
        <v>96</v>
      </c>
      <c r="B28" s="236"/>
      <c r="C28" s="236"/>
      <c r="D28" s="236"/>
      <c r="E28" s="236"/>
      <c r="F28" s="236"/>
      <c r="G28" s="236"/>
      <c r="H28" s="237"/>
      <c r="I28" s="4">
        <v>21</v>
      </c>
      <c r="J28" s="25">
        <v>0</v>
      </c>
      <c r="K28" s="25">
        <v>0</v>
      </c>
    </row>
    <row r="29" spans="1:11" ht="12.75">
      <c r="A29" s="235" t="s">
        <v>97</v>
      </c>
      <c r="B29" s="236"/>
      <c r="C29" s="236"/>
      <c r="D29" s="236"/>
      <c r="E29" s="236"/>
      <c r="F29" s="236"/>
      <c r="G29" s="236"/>
      <c r="H29" s="237"/>
      <c r="I29" s="4">
        <v>22</v>
      </c>
      <c r="J29" s="25">
        <v>0</v>
      </c>
      <c r="K29" s="25">
        <v>0</v>
      </c>
    </row>
    <row r="30" spans="1:11" ht="12.75">
      <c r="A30" s="235" t="s">
        <v>98</v>
      </c>
      <c r="B30" s="236"/>
      <c r="C30" s="236"/>
      <c r="D30" s="236"/>
      <c r="E30" s="236"/>
      <c r="F30" s="236"/>
      <c r="G30" s="236"/>
      <c r="H30" s="237"/>
      <c r="I30" s="4">
        <v>23</v>
      </c>
      <c r="J30" s="121">
        <v>330000</v>
      </c>
      <c r="K30" s="25">
        <v>330000</v>
      </c>
    </row>
    <row r="31" spans="1:11" ht="12.75">
      <c r="A31" s="235" t="s">
        <v>107</v>
      </c>
      <c r="B31" s="236"/>
      <c r="C31" s="236"/>
      <c r="D31" s="236"/>
      <c r="E31" s="236"/>
      <c r="F31" s="236"/>
      <c r="G31" s="236"/>
      <c r="H31" s="237"/>
      <c r="I31" s="4">
        <v>24</v>
      </c>
      <c r="J31" s="25">
        <v>0</v>
      </c>
      <c r="K31" s="25">
        <v>0</v>
      </c>
    </row>
    <row r="32" spans="1:11" ht="12.75">
      <c r="A32" s="235" t="s">
        <v>108</v>
      </c>
      <c r="B32" s="236"/>
      <c r="C32" s="236"/>
      <c r="D32" s="236"/>
      <c r="E32" s="236"/>
      <c r="F32" s="236"/>
      <c r="G32" s="236"/>
      <c r="H32" s="237"/>
      <c r="I32" s="4">
        <v>25</v>
      </c>
      <c r="J32" s="122">
        <v>180351</v>
      </c>
      <c r="K32" s="25">
        <v>165310</v>
      </c>
    </row>
    <row r="33" spans="1:11" ht="12.75">
      <c r="A33" s="235" t="s">
        <v>109</v>
      </c>
      <c r="B33" s="236"/>
      <c r="C33" s="236"/>
      <c r="D33" s="236"/>
      <c r="E33" s="236"/>
      <c r="F33" s="236"/>
      <c r="G33" s="236"/>
      <c r="H33" s="237"/>
      <c r="I33" s="4">
        <v>26</v>
      </c>
      <c r="J33" s="122">
        <v>3812810</v>
      </c>
      <c r="K33" s="25">
        <v>1929131</v>
      </c>
    </row>
    <row r="34" spans="1:11" ht="12.75">
      <c r="A34" s="235" t="s">
        <v>99</v>
      </c>
      <c r="B34" s="236"/>
      <c r="C34" s="236"/>
      <c r="D34" s="236"/>
      <c r="E34" s="236"/>
      <c r="F34" s="236"/>
      <c r="G34" s="236"/>
      <c r="H34" s="237"/>
      <c r="I34" s="4">
        <v>27</v>
      </c>
      <c r="J34" s="25">
        <v>0</v>
      </c>
      <c r="K34" s="25">
        <v>0</v>
      </c>
    </row>
    <row r="35" spans="1:11" ht="12.75">
      <c r="A35" s="235" t="s">
        <v>242</v>
      </c>
      <c r="B35" s="236"/>
      <c r="C35" s="236"/>
      <c r="D35" s="236"/>
      <c r="E35" s="236"/>
      <c r="F35" s="236"/>
      <c r="G35" s="236"/>
      <c r="H35" s="237"/>
      <c r="I35" s="4">
        <v>28</v>
      </c>
      <c r="J35" s="25">
        <v>0</v>
      </c>
      <c r="K35" s="25">
        <v>0</v>
      </c>
    </row>
    <row r="36" spans="1:11" ht="12.75">
      <c r="A36" s="235" t="s">
        <v>243</v>
      </c>
      <c r="B36" s="236"/>
      <c r="C36" s="236"/>
      <c r="D36" s="236"/>
      <c r="E36" s="236"/>
      <c r="F36" s="236"/>
      <c r="G36" s="236"/>
      <c r="H36" s="237"/>
      <c r="I36" s="4">
        <v>29</v>
      </c>
      <c r="J36" s="24">
        <f>SUM(J37:J39)</f>
        <v>0</v>
      </c>
      <c r="K36" s="24">
        <f>SUM(K37:K39)</f>
        <v>0</v>
      </c>
    </row>
    <row r="37" spans="1:11" ht="12.75">
      <c r="A37" s="235" t="s">
        <v>100</v>
      </c>
      <c r="B37" s="236"/>
      <c r="C37" s="236"/>
      <c r="D37" s="236"/>
      <c r="E37" s="236"/>
      <c r="F37" s="236"/>
      <c r="G37" s="236"/>
      <c r="H37" s="237"/>
      <c r="I37" s="4">
        <v>30</v>
      </c>
      <c r="J37" s="25">
        <v>0</v>
      </c>
      <c r="K37" s="25">
        <v>0</v>
      </c>
    </row>
    <row r="38" spans="1:11" ht="12.75">
      <c r="A38" s="235" t="s">
        <v>101</v>
      </c>
      <c r="B38" s="236"/>
      <c r="C38" s="236"/>
      <c r="D38" s="236"/>
      <c r="E38" s="236"/>
      <c r="F38" s="236"/>
      <c r="G38" s="236"/>
      <c r="H38" s="237"/>
      <c r="I38" s="4">
        <v>31</v>
      </c>
      <c r="J38" s="25">
        <v>0</v>
      </c>
      <c r="K38" s="25">
        <v>0</v>
      </c>
    </row>
    <row r="39" spans="1:11" ht="12.75">
      <c r="A39" s="235" t="s">
        <v>102</v>
      </c>
      <c r="B39" s="236"/>
      <c r="C39" s="236"/>
      <c r="D39" s="236"/>
      <c r="E39" s="236"/>
      <c r="F39" s="236"/>
      <c r="G39" s="236"/>
      <c r="H39" s="237"/>
      <c r="I39" s="4">
        <v>32</v>
      </c>
      <c r="J39" s="25">
        <v>0</v>
      </c>
      <c r="K39" s="25">
        <v>0</v>
      </c>
    </row>
    <row r="40" spans="1:11" ht="12.75">
      <c r="A40" s="235" t="s">
        <v>244</v>
      </c>
      <c r="B40" s="236"/>
      <c r="C40" s="236"/>
      <c r="D40" s="236"/>
      <c r="E40" s="236"/>
      <c r="F40" s="236"/>
      <c r="G40" s="236"/>
      <c r="H40" s="237"/>
      <c r="I40" s="4">
        <v>33</v>
      </c>
      <c r="J40" s="25">
        <v>56022061</v>
      </c>
      <c r="K40" s="25">
        <v>57995759.873</v>
      </c>
    </row>
    <row r="41" spans="1:11" ht="12.75">
      <c r="A41" s="230" t="s">
        <v>297</v>
      </c>
      <c r="B41" s="231"/>
      <c r="C41" s="231"/>
      <c r="D41" s="231"/>
      <c r="E41" s="231"/>
      <c r="F41" s="231"/>
      <c r="G41" s="231"/>
      <c r="H41" s="232"/>
      <c r="I41" s="4">
        <v>34</v>
      </c>
      <c r="J41" s="24">
        <f>J42+J50+J57+J65</f>
        <v>1939271582.50351</v>
      </c>
      <c r="K41" s="24">
        <f>K42+K50+K57+K65</f>
        <v>1965280429.408108</v>
      </c>
    </row>
    <row r="42" spans="1:11" ht="12.75">
      <c r="A42" s="235" t="s">
        <v>124</v>
      </c>
      <c r="B42" s="236"/>
      <c r="C42" s="236"/>
      <c r="D42" s="236"/>
      <c r="E42" s="236"/>
      <c r="F42" s="236"/>
      <c r="G42" s="236"/>
      <c r="H42" s="237"/>
      <c r="I42" s="4">
        <v>35</v>
      </c>
      <c r="J42" s="24">
        <f>SUM(J43:J49)</f>
        <v>758240952</v>
      </c>
      <c r="K42" s="24">
        <f>SUM(K43:K49)</f>
        <v>768330560.656476</v>
      </c>
    </row>
    <row r="43" spans="1:11" ht="12.75">
      <c r="A43" s="235" t="s">
        <v>147</v>
      </c>
      <c r="B43" s="236"/>
      <c r="C43" s="236"/>
      <c r="D43" s="236"/>
      <c r="E43" s="236"/>
      <c r="F43" s="236"/>
      <c r="G43" s="236"/>
      <c r="H43" s="237"/>
      <c r="I43" s="4">
        <v>36</v>
      </c>
      <c r="J43" s="25">
        <v>213149271</v>
      </c>
      <c r="K43" s="25">
        <v>227092231</v>
      </c>
    </row>
    <row r="44" spans="1:11" ht="12.75">
      <c r="A44" s="235" t="s">
        <v>148</v>
      </c>
      <c r="B44" s="236"/>
      <c r="C44" s="236"/>
      <c r="D44" s="236"/>
      <c r="E44" s="236"/>
      <c r="F44" s="236"/>
      <c r="G44" s="236"/>
      <c r="H44" s="237"/>
      <c r="I44" s="4">
        <v>37</v>
      </c>
      <c r="J44" s="25">
        <v>50870289</v>
      </c>
      <c r="K44" s="25">
        <v>53151378</v>
      </c>
    </row>
    <row r="45" spans="1:11" ht="12.75">
      <c r="A45" s="235" t="s">
        <v>110</v>
      </c>
      <c r="B45" s="236"/>
      <c r="C45" s="236"/>
      <c r="D45" s="236"/>
      <c r="E45" s="236"/>
      <c r="F45" s="236"/>
      <c r="G45" s="236"/>
      <c r="H45" s="237"/>
      <c r="I45" s="4">
        <v>38</v>
      </c>
      <c r="J45" s="25">
        <v>255608587</v>
      </c>
      <c r="K45" s="25">
        <v>257049406</v>
      </c>
    </row>
    <row r="46" spans="1:11" ht="12.75">
      <c r="A46" s="235" t="s">
        <v>111</v>
      </c>
      <c r="B46" s="236"/>
      <c r="C46" s="236"/>
      <c r="D46" s="236"/>
      <c r="E46" s="236"/>
      <c r="F46" s="236"/>
      <c r="G46" s="236"/>
      <c r="H46" s="237"/>
      <c r="I46" s="4">
        <v>39</v>
      </c>
      <c r="J46" s="25">
        <v>180954554</v>
      </c>
      <c r="K46" s="25">
        <v>173158433.65647602</v>
      </c>
    </row>
    <row r="47" spans="1:11" ht="12.75">
      <c r="A47" s="235" t="s">
        <v>112</v>
      </c>
      <c r="B47" s="236"/>
      <c r="C47" s="236"/>
      <c r="D47" s="236"/>
      <c r="E47" s="236"/>
      <c r="F47" s="236"/>
      <c r="G47" s="236"/>
      <c r="H47" s="237"/>
      <c r="I47" s="4">
        <v>40</v>
      </c>
      <c r="J47" s="25">
        <v>0</v>
      </c>
      <c r="K47" s="25">
        <v>0</v>
      </c>
    </row>
    <row r="48" spans="1:11" ht="12.75">
      <c r="A48" s="235" t="s">
        <v>113</v>
      </c>
      <c r="B48" s="236"/>
      <c r="C48" s="236"/>
      <c r="D48" s="236"/>
      <c r="E48" s="236"/>
      <c r="F48" s="236"/>
      <c r="G48" s="236"/>
      <c r="H48" s="237"/>
      <c r="I48" s="4">
        <v>41</v>
      </c>
      <c r="J48" s="25">
        <v>57658251</v>
      </c>
      <c r="K48" s="25">
        <v>57879112</v>
      </c>
    </row>
    <row r="49" spans="1:11" ht="12.75">
      <c r="A49" s="235" t="s">
        <v>114</v>
      </c>
      <c r="B49" s="236"/>
      <c r="C49" s="236"/>
      <c r="D49" s="236"/>
      <c r="E49" s="236"/>
      <c r="F49" s="236"/>
      <c r="G49" s="236"/>
      <c r="H49" s="237"/>
      <c r="I49" s="4">
        <v>42</v>
      </c>
      <c r="J49" s="121">
        <v>0</v>
      </c>
      <c r="K49" s="25">
        <v>0</v>
      </c>
    </row>
    <row r="50" spans="1:11" ht="12.75">
      <c r="A50" s="235" t="s">
        <v>125</v>
      </c>
      <c r="B50" s="236"/>
      <c r="C50" s="236"/>
      <c r="D50" s="236"/>
      <c r="E50" s="236"/>
      <c r="F50" s="236"/>
      <c r="G50" s="236"/>
      <c r="H50" s="237"/>
      <c r="I50" s="4">
        <v>43</v>
      </c>
      <c r="J50" s="24">
        <f>SUM(J51:J56)</f>
        <v>1021565727.50351</v>
      </c>
      <c r="K50" s="24">
        <f>SUM(K51:K56)</f>
        <v>1074716658.931688</v>
      </c>
    </row>
    <row r="51" spans="1:11" ht="12.75">
      <c r="A51" s="235" t="s">
        <v>257</v>
      </c>
      <c r="B51" s="236"/>
      <c r="C51" s="236"/>
      <c r="D51" s="236"/>
      <c r="E51" s="236"/>
      <c r="F51" s="236"/>
      <c r="G51" s="236"/>
      <c r="H51" s="237"/>
      <c r="I51" s="4">
        <v>44</v>
      </c>
      <c r="J51" s="25">
        <v>0</v>
      </c>
      <c r="K51" s="25">
        <v>0</v>
      </c>
    </row>
    <row r="52" spans="1:11" ht="12.75">
      <c r="A52" s="235" t="s">
        <v>258</v>
      </c>
      <c r="B52" s="236"/>
      <c r="C52" s="236"/>
      <c r="D52" s="236"/>
      <c r="E52" s="236"/>
      <c r="F52" s="236"/>
      <c r="G52" s="236"/>
      <c r="H52" s="237"/>
      <c r="I52" s="4">
        <v>45</v>
      </c>
      <c r="J52" s="121">
        <v>973000722</v>
      </c>
      <c r="K52" s="25">
        <v>1032027424.64345</v>
      </c>
    </row>
    <row r="53" spans="1:11" ht="12.75">
      <c r="A53" s="235" t="s">
        <v>259</v>
      </c>
      <c r="B53" s="236"/>
      <c r="C53" s="236"/>
      <c r="D53" s="236"/>
      <c r="E53" s="236"/>
      <c r="F53" s="236"/>
      <c r="G53" s="236"/>
      <c r="H53" s="237"/>
      <c r="I53" s="4">
        <v>46</v>
      </c>
      <c r="J53" s="25">
        <v>0</v>
      </c>
      <c r="K53" s="25">
        <v>0</v>
      </c>
    </row>
    <row r="54" spans="1:11" ht="12.75">
      <c r="A54" s="235" t="s">
        <v>260</v>
      </c>
      <c r="B54" s="236"/>
      <c r="C54" s="236"/>
      <c r="D54" s="236"/>
      <c r="E54" s="236"/>
      <c r="F54" s="236"/>
      <c r="G54" s="236"/>
      <c r="H54" s="237"/>
      <c r="I54" s="4">
        <v>47</v>
      </c>
      <c r="J54" s="25">
        <v>2699198</v>
      </c>
      <c r="K54" s="25">
        <v>1813332</v>
      </c>
    </row>
    <row r="55" spans="1:11" ht="12.75">
      <c r="A55" s="235" t="s">
        <v>5</v>
      </c>
      <c r="B55" s="236"/>
      <c r="C55" s="236"/>
      <c r="D55" s="236"/>
      <c r="E55" s="236"/>
      <c r="F55" s="236"/>
      <c r="G55" s="236"/>
      <c r="H55" s="237"/>
      <c r="I55" s="4">
        <v>48</v>
      </c>
      <c r="J55" s="121">
        <v>41429788</v>
      </c>
      <c r="K55" s="25">
        <v>34840864</v>
      </c>
    </row>
    <row r="56" spans="1:11" ht="12.75">
      <c r="A56" s="235" t="s">
        <v>6</v>
      </c>
      <c r="B56" s="236"/>
      <c r="C56" s="236"/>
      <c r="D56" s="236"/>
      <c r="E56" s="236"/>
      <c r="F56" s="236"/>
      <c r="G56" s="236"/>
      <c r="H56" s="237"/>
      <c r="I56" s="4">
        <v>49</v>
      </c>
      <c r="J56" s="121">
        <v>4436019.503509998</v>
      </c>
      <c r="K56" s="25">
        <v>6035038.288238049</v>
      </c>
    </row>
    <row r="57" spans="1:11" ht="12.75">
      <c r="A57" s="235" t="s">
        <v>126</v>
      </c>
      <c r="B57" s="236"/>
      <c r="C57" s="236"/>
      <c r="D57" s="236"/>
      <c r="E57" s="236"/>
      <c r="F57" s="236"/>
      <c r="G57" s="236"/>
      <c r="H57" s="237"/>
      <c r="I57" s="4">
        <v>50</v>
      </c>
      <c r="J57" s="24">
        <f>SUM(J58:J64)</f>
        <v>13505061</v>
      </c>
      <c r="K57" s="24">
        <f>SUM(K58:K64)</f>
        <v>36004028</v>
      </c>
    </row>
    <row r="58" spans="1:11" ht="12.75">
      <c r="A58" s="235" t="s">
        <v>96</v>
      </c>
      <c r="B58" s="236"/>
      <c r="C58" s="236"/>
      <c r="D58" s="236"/>
      <c r="E58" s="236"/>
      <c r="F58" s="236"/>
      <c r="G58" s="236"/>
      <c r="H58" s="237"/>
      <c r="I58" s="4">
        <v>51</v>
      </c>
      <c r="J58" s="122">
        <v>0</v>
      </c>
      <c r="K58" s="25">
        <v>0</v>
      </c>
    </row>
    <row r="59" spans="1:11" ht="12.75">
      <c r="A59" s="235" t="s">
        <v>97</v>
      </c>
      <c r="B59" s="236"/>
      <c r="C59" s="236"/>
      <c r="D59" s="236"/>
      <c r="E59" s="236"/>
      <c r="F59" s="236"/>
      <c r="G59" s="236"/>
      <c r="H59" s="237"/>
      <c r="I59" s="4">
        <v>52</v>
      </c>
      <c r="J59" s="25">
        <v>0</v>
      </c>
      <c r="K59" s="25">
        <v>0</v>
      </c>
    </row>
    <row r="60" spans="1:11" ht="12.75">
      <c r="A60" s="235" t="s">
        <v>299</v>
      </c>
      <c r="B60" s="236"/>
      <c r="C60" s="236"/>
      <c r="D60" s="236"/>
      <c r="E60" s="236"/>
      <c r="F60" s="236"/>
      <c r="G60" s="236"/>
      <c r="H60" s="237"/>
      <c r="I60" s="4">
        <v>53</v>
      </c>
      <c r="J60" s="25">
        <v>0</v>
      </c>
      <c r="K60" s="25">
        <v>0</v>
      </c>
    </row>
    <row r="61" spans="1:11" ht="12.75">
      <c r="A61" s="235" t="s">
        <v>107</v>
      </c>
      <c r="B61" s="236"/>
      <c r="C61" s="236"/>
      <c r="D61" s="236"/>
      <c r="E61" s="236"/>
      <c r="F61" s="236"/>
      <c r="G61" s="236"/>
      <c r="H61" s="237"/>
      <c r="I61" s="4">
        <v>54</v>
      </c>
      <c r="J61" s="25">
        <v>0</v>
      </c>
      <c r="K61" s="25">
        <v>0</v>
      </c>
    </row>
    <row r="62" spans="1:11" ht="12.75">
      <c r="A62" s="235" t="s">
        <v>108</v>
      </c>
      <c r="B62" s="236"/>
      <c r="C62" s="236"/>
      <c r="D62" s="236"/>
      <c r="E62" s="236"/>
      <c r="F62" s="236"/>
      <c r="G62" s="236"/>
      <c r="H62" s="237"/>
      <c r="I62" s="4">
        <v>55</v>
      </c>
      <c r="J62" s="122">
        <f>12221331+500000</f>
        <v>12721331</v>
      </c>
      <c r="K62" s="25">
        <v>35780633</v>
      </c>
    </row>
    <row r="63" spans="1:11" ht="12.75">
      <c r="A63" s="235" t="s">
        <v>109</v>
      </c>
      <c r="B63" s="236"/>
      <c r="C63" s="236"/>
      <c r="D63" s="236"/>
      <c r="E63" s="236"/>
      <c r="F63" s="236"/>
      <c r="G63" s="236"/>
      <c r="H63" s="237"/>
      <c r="I63" s="4">
        <v>56</v>
      </c>
      <c r="J63" s="122">
        <v>143902</v>
      </c>
      <c r="K63" s="25">
        <v>223395</v>
      </c>
    </row>
    <row r="64" spans="1:11" ht="12.75">
      <c r="A64" s="235" t="s">
        <v>68</v>
      </c>
      <c r="B64" s="236"/>
      <c r="C64" s="236"/>
      <c r="D64" s="236"/>
      <c r="E64" s="236"/>
      <c r="F64" s="236"/>
      <c r="G64" s="236"/>
      <c r="H64" s="237"/>
      <c r="I64" s="4">
        <v>57</v>
      </c>
      <c r="J64" s="25">
        <f>1139828-500000</f>
        <v>639828</v>
      </c>
      <c r="K64" s="25">
        <v>0</v>
      </c>
    </row>
    <row r="65" spans="1:11" ht="12.75">
      <c r="A65" s="235" t="s">
        <v>264</v>
      </c>
      <c r="B65" s="236"/>
      <c r="C65" s="236"/>
      <c r="D65" s="236"/>
      <c r="E65" s="236"/>
      <c r="F65" s="236"/>
      <c r="G65" s="236"/>
      <c r="H65" s="237"/>
      <c r="I65" s="4">
        <v>58</v>
      </c>
      <c r="J65" s="25">
        <v>145959842</v>
      </c>
      <c r="K65" s="25">
        <v>86229181.819944</v>
      </c>
    </row>
    <row r="66" spans="1:11" ht="12.75">
      <c r="A66" s="230" t="s">
        <v>75</v>
      </c>
      <c r="B66" s="231"/>
      <c r="C66" s="231"/>
      <c r="D66" s="231"/>
      <c r="E66" s="231"/>
      <c r="F66" s="231"/>
      <c r="G66" s="231"/>
      <c r="H66" s="232"/>
      <c r="I66" s="4">
        <v>59</v>
      </c>
      <c r="J66" s="25">
        <v>23527372</v>
      </c>
      <c r="K66" s="25">
        <v>16059840.1996719</v>
      </c>
    </row>
    <row r="67" spans="1:11" ht="12.75">
      <c r="A67" s="230" t="s">
        <v>298</v>
      </c>
      <c r="B67" s="231"/>
      <c r="C67" s="231"/>
      <c r="D67" s="231"/>
      <c r="E67" s="231"/>
      <c r="F67" s="231"/>
      <c r="G67" s="231"/>
      <c r="H67" s="232"/>
      <c r="I67" s="4">
        <v>60</v>
      </c>
      <c r="J67" s="24">
        <f>J8+J9+J41+J66</f>
        <v>3854720114.50351</v>
      </c>
      <c r="K67" s="24">
        <f>K8+K9+K41+K66</f>
        <v>3828147481.4807796</v>
      </c>
    </row>
    <row r="68" spans="1:11" ht="13.5" thickBot="1">
      <c r="A68" s="248" t="s">
        <v>115</v>
      </c>
      <c r="B68" s="249"/>
      <c r="C68" s="249"/>
      <c r="D68" s="249"/>
      <c r="E68" s="249"/>
      <c r="F68" s="249"/>
      <c r="G68" s="249"/>
      <c r="H68" s="250"/>
      <c r="I68" s="107">
        <v>61</v>
      </c>
      <c r="J68" s="125">
        <v>714445958</v>
      </c>
      <c r="K68" s="144">
        <v>719383980.83</v>
      </c>
    </row>
    <row r="69" spans="1:11" ht="12.75">
      <c r="A69" s="245" t="s">
        <v>77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2"/>
    </row>
    <row r="70" spans="1:11" ht="12.75">
      <c r="A70" s="227" t="s">
        <v>250</v>
      </c>
      <c r="B70" s="228"/>
      <c r="C70" s="228"/>
      <c r="D70" s="228"/>
      <c r="E70" s="228"/>
      <c r="F70" s="228"/>
      <c r="G70" s="228"/>
      <c r="H70" s="229"/>
      <c r="I70" s="6">
        <v>62</v>
      </c>
      <c r="J70" s="123">
        <f>J71+J72+J73+J79+J80+J83+J86</f>
        <v>1695787380</v>
      </c>
      <c r="K70" s="33">
        <f>K71+K72+K73+K79+K80+K83+K86</f>
        <v>1762162888.74179</v>
      </c>
    </row>
    <row r="71" spans="1:11" ht="12.75">
      <c r="A71" s="235" t="s">
        <v>161</v>
      </c>
      <c r="B71" s="236"/>
      <c r="C71" s="236"/>
      <c r="D71" s="236"/>
      <c r="E71" s="236"/>
      <c r="F71" s="236"/>
      <c r="G71" s="236"/>
      <c r="H71" s="237"/>
      <c r="I71" s="4">
        <v>63</v>
      </c>
      <c r="J71" s="124">
        <v>1626000900</v>
      </c>
      <c r="K71" s="121">
        <v>1626000899.7066262</v>
      </c>
    </row>
    <row r="72" spans="1:11" ht="12.75">
      <c r="A72" s="235" t="s">
        <v>162</v>
      </c>
      <c r="B72" s="236"/>
      <c r="C72" s="236"/>
      <c r="D72" s="236"/>
      <c r="E72" s="236"/>
      <c r="F72" s="236"/>
      <c r="G72" s="236"/>
      <c r="H72" s="237"/>
      <c r="I72" s="4">
        <v>64</v>
      </c>
      <c r="J72" s="25">
        <v>24569630</v>
      </c>
      <c r="K72" s="25">
        <v>24569630.48</v>
      </c>
    </row>
    <row r="73" spans="1:11" ht="12.75">
      <c r="A73" s="235" t="s">
        <v>163</v>
      </c>
      <c r="B73" s="236"/>
      <c r="C73" s="236"/>
      <c r="D73" s="236"/>
      <c r="E73" s="236"/>
      <c r="F73" s="236"/>
      <c r="G73" s="236"/>
      <c r="H73" s="237"/>
      <c r="I73" s="4">
        <v>65</v>
      </c>
      <c r="J73" s="24">
        <f>J74+J75-J76+J77+J78</f>
        <v>52039980</v>
      </c>
      <c r="K73" s="24">
        <f>K74+K75-K76+K77+K78</f>
        <v>65257500.02913308</v>
      </c>
    </row>
    <row r="74" spans="1:11" ht="12.75">
      <c r="A74" s="235" t="s">
        <v>164</v>
      </c>
      <c r="B74" s="236"/>
      <c r="C74" s="236"/>
      <c r="D74" s="236"/>
      <c r="E74" s="236"/>
      <c r="F74" s="236"/>
      <c r="G74" s="236"/>
      <c r="H74" s="237"/>
      <c r="I74" s="4">
        <v>66</v>
      </c>
      <c r="J74" s="25">
        <v>20808012</v>
      </c>
      <c r="K74" s="25">
        <v>20808012</v>
      </c>
    </row>
    <row r="75" spans="1:11" ht="12.75">
      <c r="A75" s="235" t="s">
        <v>165</v>
      </c>
      <c r="B75" s="236"/>
      <c r="C75" s="236"/>
      <c r="D75" s="236"/>
      <c r="E75" s="236"/>
      <c r="F75" s="236"/>
      <c r="G75" s="236"/>
      <c r="H75" s="237"/>
      <c r="I75" s="4">
        <v>67</v>
      </c>
      <c r="J75" s="25">
        <v>35344592</v>
      </c>
      <c r="K75" s="25">
        <v>35344592</v>
      </c>
    </row>
    <row r="76" spans="1:11" ht="12.75">
      <c r="A76" s="235" t="s">
        <v>153</v>
      </c>
      <c r="B76" s="236"/>
      <c r="C76" s="236"/>
      <c r="D76" s="236"/>
      <c r="E76" s="236"/>
      <c r="F76" s="236"/>
      <c r="G76" s="236"/>
      <c r="H76" s="237"/>
      <c r="I76" s="4">
        <v>68</v>
      </c>
      <c r="J76" s="25">
        <v>67604502</v>
      </c>
      <c r="K76" s="25">
        <v>67604502</v>
      </c>
    </row>
    <row r="77" spans="1:11" ht="12.75">
      <c r="A77" s="235" t="s">
        <v>154</v>
      </c>
      <c r="B77" s="236"/>
      <c r="C77" s="236"/>
      <c r="D77" s="236"/>
      <c r="E77" s="236"/>
      <c r="F77" s="236"/>
      <c r="G77" s="236"/>
      <c r="H77" s="237"/>
      <c r="I77" s="4">
        <v>69</v>
      </c>
      <c r="J77" s="25">
        <v>30705853</v>
      </c>
      <c r="K77" s="25">
        <v>35243962</v>
      </c>
    </row>
    <row r="78" spans="1:11" ht="12.75">
      <c r="A78" s="235" t="s">
        <v>155</v>
      </c>
      <c r="B78" s="236"/>
      <c r="C78" s="236"/>
      <c r="D78" s="236"/>
      <c r="E78" s="236"/>
      <c r="F78" s="236"/>
      <c r="G78" s="236"/>
      <c r="H78" s="237"/>
      <c r="I78" s="4">
        <v>70</v>
      </c>
      <c r="J78" s="121">
        <v>32786025</v>
      </c>
      <c r="K78" s="25">
        <v>41465436.02913308</v>
      </c>
    </row>
    <row r="79" spans="1:11" ht="12.75">
      <c r="A79" s="235" t="s">
        <v>156</v>
      </c>
      <c r="B79" s="236"/>
      <c r="C79" s="236"/>
      <c r="D79" s="236"/>
      <c r="E79" s="236"/>
      <c r="F79" s="236"/>
      <c r="G79" s="236"/>
      <c r="H79" s="237"/>
      <c r="I79" s="4">
        <v>71</v>
      </c>
      <c r="J79" s="25">
        <v>0</v>
      </c>
      <c r="K79" s="25">
        <v>0</v>
      </c>
    </row>
    <row r="80" spans="1:11" ht="12.75">
      <c r="A80" s="235" t="s">
        <v>295</v>
      </c>
      <c r="B80" s="236"/>
      <c r="C80" s="236"/>
      <c r="D80" s="236"/>
      <c r="E80" s="236"/>
      <c r="F80" s="236"/>
      <c r="G80" s="236"/>
      <c r="H80" s="237"/>
      <c r="I80" s="4">
        <v>72</v>
      </c>
      <c r="J80" s="24">
        <f>J81-J82</f>
        <v>-110891556</v>
      </c>
      <c r="K80" s="24">
        <f>K81-K82</f>
        <v>-46148603</v>
      </c>
    </row>
    <row r="81" spans="1:11" ht="12.75">
      <c r="A81" s="253" t="s">
        <v>201</v>
      </c>
      <c r="B81" s="254"/>
      <c r="C81" s="254"/>
      <c r="D81" s="254"/>
      <c r="E81" s="254"/>
      <c r="F81" s="254"/>
      <c r="G81" s="254"/>
      <c r="H81" s="255"/>
      <c r="I81" s="4">
        <v>73</v>
      </c>
      <c r="J81" s="25">
        <v>0</v>
      </c>
      <c r="K81" s="25">
        <v>0</v>
      </c>
    </row>
    <row r="82" spans="1:11" ht="12.75">
      <c r="A82" s="253" t="s">
        <v>202</v>
      </c>
      <c r="B82" s="254"/>
      <c r="C82" s="254"/>
      <c r="D82" s="254"/>
      <c r="E82" s="254"/>
      <c r="F82" s="254"/>
      <c r="G82" s="254"/>
      <c r="H82" s="255"/>
      <c r="I82" s="4">
        <v>74</v>
      </c>
      <c r="J82" s="25">
        <v>110891556</v>
      </c>
      <c r="K82" s="25">
        <v>46148603</v>
      </c>
    </row>
    <row r="83" spans="1:11" ht="12.75">
      <c r="A83" s="235" t="s">
        <v>296</v>
      </c>
      <c r="B83" s="236"/>
      <c r="C83" s="236"/>
      <c r="D83" s="236"/>
      <c r="E83" s="236"/>
      <c r="F83" s="236"/>
      <c r="G83" s="236"/>
      <c r="H83" s="237"/>
      <c r="I83" s="4">
        <v>75</v>
      </c>
      <c r="J83" s="24">
        <f>J84-J85</f>
        <v>69281062</v>
      </c>
      <c r="K83" s="24">
        <f>K84-K85</f>
        <v>61505521.5260307</v>
      </c>
    </row>
    <row r="84" spans="1:11" ht="12.75">
      <c r="A84" s="253" t="s">
        <v>203</v>
      </c>
      <c r="B84" s="254"/>
      <c r="C84" s="254"/>
      <c r="D84" s="254"/>
      <c r="E84" s="254"/>
      <c r="F84" s="254"/>
      <c r="G84" s="254"/>
      <c r="H84" s="255"/>
      <c r="I84" s="4">
        <v>76</v>
      </c>
      <c r="J84" s="25">
        <v>69281062</v>
      </c>
      <c r="K84" s="25">
        <v>61505521.5260307</v>
      </c>
    </row>
    <row r="85" spans="1:11" ht="12.75">
      <c r="A85" s="253" t="s">
        <v>204</v>
      </c>
      <c r="B85" s="254"/>
      <c r="C85" s="254"/>
      <c r="D85" s="254"/>
      <c r="E85" s="254"/>
      <c r="F85" s="254"/>
      <c r="G85" s="254"/>
      <c r="H85" s="255"/>
      <c r="I85" s="4">
        <v>77</v>
      </c>
      <c r="J85" s="25">
        <v>0</v>
      </c>
      <c r="K85" s="25">
        <v>0</v>
      </c>
    </row>
    <row r="86" spans="1:11" ht="12.75">
      <c r="A86" s="235" t="s">
        <v>205</v>
      </c>
      <c r="B86" s="236"/>
      <c r="C86" s="236"/>
      <c r="D86" s="236"/>
      <c r="E86" s="236"/>
      <c r="F86" s="236"/>
      <c r="G86" s="236"/>
      <c r="H86" s="237"/>
      <c r="I86" s="4">
        <v>78</v>
      </c>
      <c r="J86" s="25">
        <v>34787364</v>
      </c>
      <c r="K86" s="25">
        <v>30977940</v>
      </c>
    </row>
    <row r="87" spans="1:11" ht="12.75">
      <c r="A87" s="230" t="s">
        <v>40</v>
      </c>
      <c r="B87" s="231"/>
      <c r="C87" s="231"/>
      <c r="D87" s="231"/>
      <c r="E87" s="231"/>
      <c r="F87" s="231"/>
      <c r="G87" s="231"/>
      <c r="H87" s="232"/>
      <c r="I87" s="4">
        <v>79</v>
      </c>
      <c r="J87" s="24">
        <f>SUM(J88:J90)</f>
        <v>34326066</v>
      </c>
      <c r="K87" s="24">
        <f>SUM(K88:K90)</f>
        <v>37371490</v>
      </c>
    </row>
    <row r="88" spans="1:11" ht="12.75">
      <c r="A88" s="235" t="s">
        <v>149</v>
      </c>
      <c r="B88" s="236"/>
      <c r="C88" s="236"/>
      <c r="D88" s="236"/>
      <c r="E88" s="236"/>
      <c r="F88" s="236"/>
      <c r="G88" s="236"/>
      <c r="H88" s="237"/>
      <c r="I88" s="4">
        <v>80</v>
      </c>
      <c r="J88" s="121">
        <v>23334629</v>
      </c>
      <c r="K88" s="25">
        <v>23322932</v>
      </c>
    </row>
    <row r="89" spans="1:11" ht="12.75">
      <c r="A89" s="235" t="s">
        <v>150</v>
      </c>
      <c r="B89" s="236"/>
      <c r="C89" s="236"/>
      <c r="D89" s="236"/>
      <c r="E89" s="236"/>
      <c r="F89" s="236"/>
      <c r="G89" s="236"/>
      <c r="H89" s="237"/>
      <c r="I89" s="4">
        <v>81</v>
      </c>
      <c r="J89" s="25">
        <v>0</v>
      </c>
      <c r="K89" s="25">
        <v>0</v>
      </c>
    </row>
    <row r="90" spans="1:11" ht="12.75">
      <c r="A90" s="235" t="s">
        <v>151</v>
      </c>
      <c r="B90" s="236"/>
      <c r="C90" s="236"/>
      <c r="D90" s="236"/>
      <c r="E90" s="236"/>
      <c r="F90" s="236"/>
      <c r="G90" s="236"/>
      <c r="H90" s="237"/>
      <c r="I90" s="4">
        <v>82</v>
      </c>
      <c r="J90" s="121">
        <v>10991437</v>
      </c>
      <c r="K90" s="25">
        <v>14048558</v>
      </c>
    </row>
    <row r="91" spans="1:11" ht="12.75">
      <c r="A91" s="230" t="s">
        <v>41</v>
      </c>
      <c r="B91" s="231"/>
      <c r="C91" s="231"/>
      <c r="D91" s="231"/>
      <c r="E91" s="231"/>
      <c r="F91" s="231"/>
      <c r="G91" s="231"/>
      <c r="H91" s="232"/>
      <c r="I91" s="4">
        <v>83</v>
      </c>
      <c r="J91" s="24">
        <f>SUM(J92:J100)</f>
        <v>904612677</v>
      </c>
      <c r="K91" s="24">
        <f>SUM(K92:K100)</f>
        <v>759700607.583</v>
      </c>
    </row>
    <row r="92" spans="1:11" ht="12.75">
      <c r="A92" s="235" t="s">
        <v>152</v>
      </c>
      <c r="B92" s="236"/>
      <c r="C92" s="236"/>
      <c r="D92" s="236"/>
      <c r="E92" s="236"/>
      <c r="F92" s="236"/>
      <c r="G92" s="236"/>
      <c r="H92" s="237"/>
      <c r="I92" s="4">
        <v>84</v>
      </c>
      <c r="J92" s="25">
        <v>0</v>
      </c>
      <c r="K92" s="25">
        <v>0</v>
      </c>
    </row>
    <row r="93" spans="1:11" ht="12.75">
      <c r="A93" s="235" t="s">
        <v>300</v>
      </c>
      <c r="B93" s="236"/>
      <c r="C93" s="236"/>
      <c r="D93" s="236"/>
      <c r="E93" s="236"/>
      <c r="F93" s="236"/>
      <c r="G93" s="236"/>
      <c r="H93" s="237"/>
      <c r="I93" s="4">
        <v>85</v>
      </c>
      <c r="J93" s="25">
        <v>0</v>
      </c>
      <c r="K93" s="25">
        <v>0</v>
      </c>
    </row>
    <row r="94" spans="1:11" ht="12.75">
      <c r="A94" s="235" t="s">
        <v>0</v>
      </c>
      <c r="B94" s="236"/>
      <c r="C94" s="236"/>
      <c r="D94" s="236"/>
      <c r="E94" s="236"/>
      <c r="F94" s="236"/>
      <c r="G94" s="236"/>
      <c r="H94" s="237"/>
      <c r="I94" s="4">
        <v>86</v>
      </c>
      <c r="J94" s="25">
        <v>897615677</v>
      </c>
      <c r="K94" s="25">
        <v>753248607.583</v>
      </c>
    </row>
    <row r="95" spans="1:11" ht="12.75">
      <c r="A95" s="235" t="s">
        <v>301</v>
      </c>
      <c r="B95" s="236"/>
      <c r="C95" s="236"/>
      <c r="D95" s="236"/>
      <c r="E95" s="236"/>
      <c r="F95" s="236"/>
      <c r="G95" s="236"/>
      <c r="H95" s="237"/>
      <c r="I95" s="4">
        <v>87</v>
      </c>
      <c r="J95" s="25">
        <v>0</v>
      </c>
      <c r="K95" s="25">
        <v>0</v>
      </c>
    </row>
    <row r="96" spans="1:11" ht="12.75">
      <c r="A96" s="235" t="s">
        <v>302</v>
      </c>
      <c r="B96" s="236"/>
      <c r="C96" s="236"/>
      <c r="D96" s="236"/>
      <c r="E96" s="236"/>
      <c r="F96" s="236"/>
      <c r="G96" s="236"/>
      <c r="H96" s="237"/>
      <c r="I96" s="4">
        <v>88</v>
      </c>
      <c r="J96" s="25">
        <v>0</v>
      </c>
      <c r="K96" s="25">
        <v>0</v>
      </c>
    </row>
    <row r="97" spans="1:11" ht="12.75">
      <c r="A97" s="235" t="s">
        <v>303</v>
      </c>
      <c r="B97" s="236"/>
      <c r="C97" s="236"/>
      <c r="D97" s="236"/>
      <c r="E97" s="236"/>
      <c r="F97" s="236"/>
      <c r="G97" s="236"/>
      <c r="H97" s="237"/>
      <c r="I97" s="4">
        <v>89</v>
      </c>
      <c r="J97" s="25">
        <v>0</v>
      </c>
      <c r="K97" s="25">
        <v>0</v>
      </c>
    </row>
    <row r="98" spans="1:11" ht="12.75">
      <c r="A98" s="235" t="s">
        <v>118</v>
      </c>
      <c r="B98" s="236"/>
      <c r="C98" s="236"/>
      <c r="D98" s="236"/>
      <c r="E98" s="236"/>
      <c r="F98" s="236"/>
      <c r="G98" s="236"/>
      <c r="H98" s="237"/>
      <c r="I98" s="4">
        <v>90</v>
      </c>
      <c r="J98" s="25">
        <v>0</v>
      </c>
      <c r="K98" s="25">
        <v>0</v>
      </c>
    </row>
    <row r="99" spans="1:11" ht="12.75">
      <c r="A99" s="235" t="s">
        <v>116</v>
      </c>
      <c r="B99" s="236"/>
      <c r="C99" s="236"/>
      <c r="D99" s="236"/>
      <c r="E99" s="236"/>
      <c r="F99" s="236"/>
      <c r="G99" s="236"/>
      <c r="H99" s="237"/>
      <c r="I99" s="4">
        <v>91</v>
      </c>
      <c r="J99" s="25">
        <v>0</v>
      </c>
      <c r="K99" s="25">
        <v>0</v>
      </c>
    </row>
    <row r="100" spans="1:11" ht="12.75">
      <c r="A100" s="235" t="s">
        <v>117</v>
      </c>
      <c r="B100" s="236"/>
      <c r="C100" s="236"/>
      <c r="D100" s="236"/>
      <c r="E100" s="236"/>
      <c r="F100" s="236"/>
      <c r="G100" s="236"/>
      <c r="H100" s="237"/>
      <c r="I100" s="4">
        <v>92</v>
      </c>
      <c r="J100" s="25">
        <v>6997000</v>
      </c>
      <c r="K100" s="25">
        <v>6452000</v>
      </c>
    </row>
    <row r="101" spans="1:11" ht="12.75">
      <c r="A101" s="230" t="s">
        <v>42</v>
      </c>
      <c r="B101" s="231"/>
      <c r="C101" s="231"/>
      <c r="D101" s="231"/>
      <c r="E101" s="231"/>
      <c r="F101" s="231"/>
      <c r="G101" s="231"/>
      <c r="H101" s="232"/>
      <c r="I101" s="4">
        <v>93</v>
      </c>
      <c r="J101" s="24">
        <f>SUM(J102:J113)</f>
        <v>1125366070.6456037</v>
      </c>
      <c r="K101" s="24">
        <f>SUM(K102:K113)</f>
        <v>1143130122.377952</v>
      </c>
    </row>
    <row r="102" spans="1:11" ht="12.75">
      <c r="A102" s="235" t="s">
        <v>152</v>
      </c>
      <c r="B102" s="236"/>
      <c r="C102" s="236"/>
      <c r="D102" s="236"/>
      <c r="E102" s="236"/>
      <c r="F102" s="236"/>
      <c r="G102" s="236"/>
      <c r="H102" s="237"/>
      <c r="I102" s="4">
        <v>94</v>
      </c>
      <c r="J102" s="25">
        <v>0</v>
      </c>
      <c r="K102" s="25">
        <v>0</v>
      </c>
    </row>
    <row r="103" spans="1:11" ht="12.75">
      <c r="A103" s="235" t="s">
        <v>300</v>
      </c>
      <c r="B103" s="236"/>
      <c r="C103" s="236"/>
      <c r="D103" s="236"/>
      <c r="E103" s="236"/>
      <c r="F103" s="236"/>
      <c r="G103" s="236"/>
      <c r="H103" s="237"/>
      <c r="I103" s="4">
        <v>95</v>
      </c>
      <c r="J103" s="25">
        <v>0</v>
      </c>
      <c r="K103" s="25">
        <v>0</v>
      </c>
    </row>
    <row r="104" spans="1:11" ht="12.75">
      <c r="A104" s="235" t="s">
        <v>0</v>
      </c>
      <c r="B104" s="236"/>
      <c r="C104" s="236"/>
      <c r="D104" s="236"/>
      <c r="E104" s="236"/>
      <c r="F104" s="236"/>
      <c r="G104" s="236"/>
      <c r="H104" s="237"/>
      <c r="I104" s="4">
        <v>96</v>
      </c>
      <c r="J104" s="25">
        <v>496251565</v>
      </c>
      <c r="K104" s="25">
        <v>482990509</v>
      </c>
    </row>
    <row r="105" spans="1:11" ht="12.75">
      <c r="A105" s="235" t="s">
        <v>301</v>
      </c>
      <c r="B105" s="236"/>
      <c r="C105" s="236"/>
      <c r="D105" s="236"/>
      <c r="E105" s="236"/>
      <c r="F105" s="236"/>
      <c r="G105" s="236"/>
      <c r="H105" s="237"/>
      <c r="I105" s="4">
        <v>97</v>
      </c>
      <c r="J105" s="25">
        <v>2508612</v>
      </c>
      <c r="K105" s="25">
        <v>64258</v>
      </c>
    </row>
    <row r="106" spans="1:11" ht="12.75">
      <c r="A106" s="235" t="s">
        <v>302</v>
      </c>
      <c r="B106" s="236"/>
      <c r="C106" s="236"/>
      <c r="D106" s="236"/>
      <c r="E106" s="236"/>
      <c r="F106" s="236"/>
      <c r="G106" s="236"/>
      <c r="H106" s="237"/>
      <c r="I106" s="4">
        <v>98</v>
      </c>
      <c r="J106" s="25">
        <v>533328778</v>
      </c>
      <c r="K106" s="25">
        <v>565556850.302701</v>
      </c>
    </row>
    <row r="107" spans="1:11" ht="12.75">
      <c r="A107" s="235" t="s">
        <v>303</v>
      </c>
      <c r="B107" s="236"/>
      <c r="C107" s="236"/>
      <c r="D107" s="236"/>
      <c r="E107" s="236"/>
      <c r="F107" s="236"/>
      <c r="G107" s="236"/>
      <c r="H107" s="237"/>
      <c r="I107" s="4">
        <v>99</v>
      </c>
      <c r="J107" s="25">
        <v>2400000</v>
      </c>
      <c r="K107" s="25">
        <v>2511293</v>
      </c>
    </row>
    <row r="108" spans="1:11" ht="12.75">
      <c r="A108" s="235" t="s">
        <v>118</v>
      </c>
      <c r="B108" s="236"/>
      <c r="C108" s="236"/>
      <c r="D108" s="236"/>
      <c r="E108" s="236"/>
      <c r="F108" s="236"/>
      <c r="G108" s="236"/>
      <c r="H108" s="237"/>
      <c r="I108" s="4">
        <v>100</v>
      </c>
      <c r="J108" s="25">
        <v>0</v>
      </c>
      <c r="K108" s="25">
        <v>0</v>
      </c>
    </row>
    <row r="109" spans="1:11" ht="12.75">
      <c r="A109" s="235" t="s">
        <v>119</v>
      </c>
      <c r="B109" s="236"/>
      <c r="C109" s="236"/>
      <c r="D109" s="236"/>
      <c r="E109" s="236"/>
      <c r="F109" s="236"/>
      <c r="G109" s="236"/>
      <c r="H109" s="237"/>
      <c r="I109" s="4">
        <v>101</v>
      </c>
      <c r="J109" s="25">
        <v>59022620</v>
      </c>
      <c r="K109" s="25">
        <v>57707627</v>
      </c>
    </row>
    <row r="110" spans="1:11" ht="12.75">
      <c r="A110" s="235" t="s">
        <v>120</v>
      </c>
      <c r="B110" s="236"/>
      <c r="C110" s="236"/>
      <c r="D110" s="236"/>
      <c r="E110" s="236"/>
      <c r="F110" s="236"/>
      <c r="G110" s="236"/>
      <c r="H110" s="237"/>
      <c r="I110" s="4">
        <v>102</v>
      </c>
      <c r="J110" s="121">
        <v>18697961.77</v>
      </c>
      <c r="K110" s="25">
        <v>13699217</v>
      </c>
    </row>
    <row r="111" spans="1:11" ht="12.75">
      <c r="A111" s="235" t="s">
        <v>123</v>
      </c>
      <c r="B111" s="236"/>
      <c r="C111" s="236"/>
      <c r="D111" s="236"/>
      <c r="E111" s="236"/>
      <c r="F111" s="236"/>
      <c r="G111" s="236"/>
      <c r="H111" s="237"/>
      <c r="I111" s="4">
        <v>103</v>
      </c>
      <c r="J111" s="25">
        <v>684698</v>
      </c>
      <c r="K111" s="25">
        <v>683878</v>
      </c>
    </row>
    <row r="112" spans="1:11" ht="12.75">
      <c r="A112" s="235" t="s">
        <v>121</v>
      </c>
      <c r="B112" s="236"/>
      <c r="C112" s="236"/>
      <c r="D112" s="236"/>
      <c r="E112" s="236"/>
      <c r="F112" s="236"/>
      <c r="G112" s="236"/>
      <c r="H112" s="237"/>
      <c r="I112" s="4">
        <v>104</v>
      </c>
      <c r="J112" s="25">
        <v>0</v>
      </c>
      <c r="K112" s="25">
        <v>0</v>
      </c>
    </row>
    <row r="113" spans="1:11" ht="12.75">
      <c r="A113" s="235" t="s">
        <v>122</v>
      </c>
      <c r="B113" s="236"/>
      <c r="C113" s="236"/>
      <c r="D113" s="236"/>
      <c r="E113" s="236"/>
      <c r="F113" s="236"/>
      <c r="G113" s="236"/>
      <c r="H113" s="237"/>
      <c r="I113" s="4">
        <v>105</v>
      </c>
      <c r="J113" s="25">
        <v>12471835.875603676</v>
      </c>
      <c r="K113" s="25">
        <v>19916490.075251102</v>
      </c>
    </row>
    <row r="114" spans="1:11" ht="12.75">
      <c r="A114" s="230" t="s">
        <v>1</v>
      </c>
      <c r="B114" s="231"/>
      <c r="C114" s="231"/>
      <c r="D114" s="231"/>
      <c r="E114" s="231"/>
      <c r="F114" s="231"/>
      <c r="G114" s="231"/>
      <c r="H114" s="232"/>
      <c r="I114" s="4">
        <v>106</v>
      </c>
      <c r="J114" s="25">
        <v>94627921</v>
      </c>
      <c r="K114" s="25">
        <v>125782372.778038</v>
      </c>
    </row>
    <row r="115" spans="1:11" ht="12.75">
      <c r="A115" s="230" t="s">
        <v>46</v>
      </c>
      <c r="B115" s="231"/>
      <c r="C115" s="231"/>
      <c r="D115" s="231"/>
      <c r="E115" s="231"/>
      <c r="F115" s="231"/>
      <c r="G115" s="231"/>
      <c r="H115" s="232"/>
      <c r="I115" s="4">
        <v>107</v>
      </c>
      <c r="J115" s="24">
        <f>J70+J87+J91+J101+J114</f>
        <v>3854720114.6456037</v>
      </c>
      <c r="K115" s="24">
        <f>K70+K87+K91+K101+K114</f>
        <v>3828147481.48078</v>
      </c>
    </row>
    <row r="116" spans="1:11" ht="12.75">
      <c r="A116" s="263" t="s">
        <v>76</v>
      </c>
      <c r="B116" s="264"/>
      <c r="C116" s="264"/>
      <c r="D116" s="264"/>
      <c r="E116" s="264"/>
      <c r="F116" s="264"/>
      <c r="G116" s="264"/>
      <c r="H116" s="265"/>
      <c r="I116" s="5">
        <v>108</v>
      </c>
      <c r="J116" s="26">
        <v>714445958</v>
      </c>
      <c r="K116" s="128">
        <v>719383980.83</v>
      </c>
    </row>
    <row r="117" spans="1:11" ht="12.75">
      <c r="A117" s="266" t="s">
        <v>365</v>
      </c>
      <c r="B117" s="267"/>
      <c r="C117" s="267"/>
      <c r="D117" s="267"/>
      <c r="E117" s="267"/>
      <c r="F117" s="267"/>
      <c r="G117" s="267"/>
      <c r="H117" s="267"/>
      <c r="I117" s="268"/>
      <c r="J117" s="268"/>
      <c r="K117" s="269"/>
    </row>
    <row r="118" spans="1:11" ht="12.75">
      <c r="A118" s="227" t="s">
        <v>245</v>
      </c>
      <c r="B118" s="228"/>
      <c r="C118" s="228"/>
      <c r="D118" s="228"/>
      <c r="E118" s="228"/>
      <c r="F118" s="228"/>
      <c r="G118" s="228"/>
      <c r="H118" s="228"/>
      <c r="I118" s="270"/>
      <c r="J118" s="270"/>
      <c r="K118" s="271"/>
    </row>
    <row r="119" spans="1:11" ht="12.75">
      <c r="A119" s="235" t="s">
        <v>3</v>
      </c>
      <c r="B119" s="236"/>
      <c r="C119" s="236"/>
      <c r="D119" s="236"/>
      <c r="E119" s="236"/>
      <c r="F119" s="236"/>
      <c r="G119" s="236"/>
      <c r="H119" s="237"/>
      <c r="I119" s="4">
        <v>109</v>
      </c>
      <c r="J119" s="25">
        <f>J70-J120</f>
        <v>1661000016</v>
      </c>
      <c r="K119" s="25">
        <f>K70-K120</f>
        <v>1731184948.74179</v>
      </c>
    </row>
    <row r="120" spans="1:12" ht="12.75">
      <c r="A120" s="256" t="s">
        <v>4</v>
      </c>
      <c r="B120" s="257"/>
      <c r="C120" s="257"/>
      <c r="D120" s="257"/>
      <c r="E120" s="257"/>
      <c r="F120" s="257"/>
      <c r="G120" s="257"/>
      <c r="H120" s="258"/>
      <c r="I120" s="7">
        <v>110</v>
      </c>
      <c r="J120" s="26">
        <f>J86</f>
        <v>34787364</v>
      </c>
      <c r="K120" s="26">
        <f>K86</f>
        <v>30977940</v>
      </c>
      <c r="L120" s="9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111"/>
      <c r="K121" s="3"/>
    </row>
    <row r="122" spans="1:11" ht="12.75">
      <c r="A122" s="259" t="s">
        <v>366</v>
      </c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</row>
    <row r="123" spans="1:11" ht="12.75">
      <c r="A123" s="261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</row>
  </sheetData>
  <sheetProtection/>
  <mergeCells count="122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7:H17"/>
    <mergeCell ref="A18:H18"/>
    <mergeCell ref="A19:H19"/>
    <mergeCell ref="A12:H12"/>
    <mergeCell ref="A13:H13"/>
    <mergeCell ref="A14:H14"/>
    <mergeCell ref="A15:H15"/>
    <mergeCell ref="A11:H11"/>
    <mergeCell ref="A4:K4"/>
    <mergeCell ref="A5:H5"/>
    <mergeCell ref="A6:H6"/>
    <mergeCell ref="A7:K7"/>
    <mergeCell ref="A16:H16"/>
    <mergeCell ref="A3:K3"/>
    <mergeCell ref="A8:H8"/>
    <mergeCell ref="A9:H9"/>
    <mergeCell ref="A1:K1"/>
    <mergeCell ref="A2:K2"/>
    <mergeCell ref="A10:H10"/>
  </mergeCells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3:K78 J8:K68 J71:K71 J80:K85">
      <formula1>0</formula1>
    </dataValidation>
  </dataValidations>
  <printOptions horizontalCentered="1"/>
  <pageMargins left="0.35433070866141736" right="0.35433070866141736" top="0.5905511811023623" bottom="0.1968503937007874" header="0.5118110236220472" footer="0.5118110236220472"/>
  <pageSetup fitToHeight="0" horizontalDpi="600" verticalDpi="600" orientation="portrait" paperSize="9" scale="90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zoomScale="110" zoomScaleNormal="110" zoomScaleSheetLayoutView="110" workbookViewId="0" topLeftCell="A1">
      <selection activeCell="A1" sqref="A1:M1"/>
    </sheetView>
  </sheetViews>
  <sheetFormatPr defaultColWidth="9.140625" defaultRowHeight="12.75"/>
  <cols>
    <col min="7" max="7" width="12.57421875" style="0" customWidth="1"/>
    <col min="8" max="8" width="9.57421875" style="0" customWidth="1"/>
    <col min="9" max="9" width="6.00390625" style="0" customWidth="1"/>
    <col min="10" max="10" width="10.8515625" style="0" bestFit="1" customWidth="1"/>
    <col min="11" max="11" width="10.00390625" style="0" customWidth="1"/>
    <col min="12" max="12" width="10.8515625" style="0" bestFit="1" customWidth="1"/>
    <col min="13" max="13" width="10.28125" style="0" customWidth="1"/>
    <col min="14" max="14" width="11.28125" style="0" bestFit="1" customWidth="1"/>
  </cols>
  <sheetData>
    <row r="1" spans="1:13" ht="17.25" customHeight="1">
      <c r="A1" s="233" t="s">
        <v>192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34" t="s">
        <v>416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>
      <c r="A3" s="79"/>
      <c r="B3" s="84"/>
      <c r="C3" s="84"/>
      <c r="D3" s="84"/>
      <c r="E3" s="84"/>
      <c r="F3" s="84"/>
      <c r="G3" s="84"/>
      <c r="H3" s="84"/>
      <c r="I3" s="84"/>
      <c r="J3" s="84"/>
      <c r="K3" s="84"/>
      <c r="L3" s="27"/>
      <c r="M3" s="27"/>
    </row>
    <row r="4" spans="1:13" ht="12.75" customHeight="1">
      <c r="A4" s="278" t="s">
        <v>408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0"/>
    </row>
    <row r="5" spans="1:13" ht="35.25" thickBot="1">
      <c r="A5" s="272" t="s">
        <v>78</v>
      </c>
      <c r="B5" s="272"/>
      <c r="C5" s="272"/>
      <c r="D5" s="272"/>
      <c r="E5" s="272"/>
      <c r="F5" s="272"/>
      <c r="G5" s="272"/>
      <c r="H5" s="272"/>
      <c r="I5" s="80" t="s">
        <v>337</v>
      </c>
      <c r="J5" s="273" t="s">
        <v>373</v>
      </c>
      <c r="K5" s="274"/>
      <c r="L5" s="273" t="s">
        <v>374</v>
      </c>
      <c r="M5" s="274"/>
    </row>
    <row r="6" spans="1:13" ht="13.5" thickBot="1">
      <c r="A6" s="275"/>
      <c r="B6" s="276"/>
      <c r="C6" s="276"/>
      <c r="D6" s="276"/>
      <c r="E6" s="276"/>
      <c r="F6" s="276"/>
      <c r="G6" s="276"/>
      <c r="H6" s="277"/>
      <c r="I6" s="105"/>
      <c r="J6" s="108" t="s">
        <v>369</v>
      </c>
      <c r="K6" s="109" t="s">
        <v>370</v>
      </c>
      <c r="L6" s="108" t="s">
        <v>369</v>
      </c>
      <c r="M6" s="109" t="s">
        <v>370</v>
      </c>
    </row>
    <row r="7" spans="1:13" ht="12.75">
      <c r="A7" s="244">
        <v>1</v>
      </c>
      <c r="B7" s="244"/>
      <c r="C7" s="244"/>
      <c r="D7" s="244"/>
      <c r="E7" s="244"/>
      <c r="F7" s="244"/>
      <c r="G7" s="244"/>
      <c r="H7" s="244"/>
      <c r="I7" s="82">
        <v>2</v>
      </c>
      <c r="J7" s="81">
        <v>3</v>
      </c>
      <c r="K7" s="81">
        <v>4</v>
      </c>
      <c r="L7" s="81">
        <v>5</v>
      </c>
      <c r="M7" s="81">
        <v>6</v>
      </c>
    </row>
    <row r="8" spans="1:17" ht="12.75">
      <c r="A8" s="227" t="s">
        <v>47</v>
      </c>
      <c r="B8" s="228"/>
      <c r="C8" s="228"/>
      <c r="D8" s="228"/>
      <c r="E8" s="228"/>
      <c r="F8" s="228"/>
      <c r="G8" s="228"/>
      <c r="H8" s="229"/>
      <c r="I8" s="6">
        <v>111</v>
      </c>
      <c r="J8" s="33">
        <f>SUM(J9:J10)</f>
        <v>2756300236</v>
      </c>
      <c r="K8" s="33">
        <f>SUM(K9:K10)</f>
        <v>968545337</v>
      </c>
      <c r="L8" s="33">
        <f>SUM(L9:L10)</f>
        <v>2754040451.42312</v>
      </c>
      <c r="M8" s="33">
        <f>SUM(M9:M10)</f>
        <v>979343000.4809899</v>
      </c>
      <c r="N8" s="9"/>
      <c r="O8" s="9"/>
      <c r="P8" s="9"/>
      <c r="Q8" s="9"/>
    </row>
    <row r="9" spans="1:16" ht="12.75">
      <c r="A9" s="230" t="s">
        <v>190</v>
      </c>
      <c r="B9" s="231"/>
      <c r="C9" s="231"/>
      <c r="D9" s="231"/>
      <c r="E9" s="231"/>
      <c r="F9" s="231"/>
      <c r="G9" s="231"/>
      <c r="H9" s="232"/>
      <c r="I9" s="4">
        <v>112</v>
      </c>
      <c r="J9" s="25">
        <v>2690290194</v>
      </c>
      <c r="K9" s="25">
        <v>966119459</v>
      </c>
      <c r="L9" s="25">
        <v>2690955301.42312</v>
      </c>
      <c r="M9" s="25">
        <v>970482300.4809899</v>
      </c>
      <c r="N9" s="9"/>
      <c r="O9" s="9"/>
      <c r="P9" s="9"/>
    </row>
    <row r="10" spans="1:16" ht="12.75">
      <c r="A10" s="230" t="s">
        <v>127</v>
      </c>
      <c r="B10" s="231"/>
      <c r="C10" s="231"/>
      <c r="D10" s="231"/>
      <c r="E10" s="231"/>
      <c r="F10" s="231"/>
      <c r="G10" s="231"/>
      <c r="H10" s="232"/>
      <c r="I10" s="4">
        <v>113</v>
      </c>
      <c r="J10" s="25">
        <v>66010042</v>
      </c>
      <c r="K10" s="25">
        <v>2425878</v>
      </c>
      <c r="L10" s="25">
        <v>63085150</v>
      </c>
      <c r="M10" s="25">
        <v>8860700</v>
      </c>
      <c r="N10" s="9"/>
      <c r="O10" s="9"/>
      <c r="P10" s="9"/>
    </row>
    <row r="11" spans="1:16" ht="12.75">
      <c r="A11" s="230" t="s">
        <v>7</v>
      </c>
      <c r="B11" s="231"/>
      <c r="C11" s="231"/>
      <c r="D11" s="231"/>
      <c r="E11" s="231"/>
      <c r="F11" s="231"/>
      <c r="G11" s="231"/>
      <c r="H11" s="232"/>
      <c r="I11" s="4">
        <v>114</v>
      </c>
      <c r="J11" s="24">
        <f>J12+J13+J17+J21+J22+J23+J26+J27</f>
        <v>2560994836.65</v>
      </c>
      <c r="K11" s="24">
        <f>K12+K13+K17+K21+K22+K23+K26+K27</f>
        <v>876121350.9742788</v>
      </c>
      <c r="L11" s="24">
        <f>L12+L13+L17+L21+L22+L23+L26+L27</f>
        <v>2633071192.9735293</v>
      </c>
      <c r="M11" s="24">
        <f>M12+M13+M17+M21+M22+M23+M26+M27</f>
        <v>942438356.1641797</v>
      </c>
      <c r="N11" s="9"/>
      <c r="O11" s="9"/>
      <c r="P11" s="9"/>
    </row>
    <row r="12" spans="1:16" ht="12.75">
      <c r="A12" s="230" t="s">
        <v>128</v>
      </c>
      <c r="B12" s="231"/>
      <c r="C12" s="231"/>
      <c r="D12" s="231"/>
      <c r="E12" s="231"/>
      <c r="F12" s="231"/>
      <c r="G12" s="231"/>
      <c r="H12" s="232"/>
      <c r="I12" s="4">
        <v>115</v>
      </c>
      <c r="J12" s="25">
        <v>-50667769</v>
      </c>
      <c r="K12" s="25">
        <v>-33235428</v>
      </c>
      <c r="L12" s="25">
        <v>-3224355</v>
      </c>
      <c r="M12" s="25">
        <v>-12974333</v>
      </c>
      <c r="N12" s="9"/>
      <c r="O12" s="9"/>
      <c r="P12" s="9"/>
    </row>
    <row r="13" spans="1:16" ht="12.75">
      <c r="A13" s="230" t="s">
        <v>43</v>
      </c>
      <c r="B13" s="231"/>
      <c r="C13" s="231"/>
      <c r="D13" s="231"/>
      <c r="E13" s="231"/>
      <c r="F13" s="231"/>
      <c r="G13" s="231"/>
      <c r="H13" s="232"/>
      <c r="I13" s="4">
        <v>116</v>
      </c>
      <c r="J13" s="24">
        <f>SUM(J14:J16)</f>
        <v>1762990727</v>
      </c>
      <c r="K13" s="24">
        <f>SUM(K14:K16)</f>
        <v>632312604</v>
      </c>
      <c r="L13" s="24">
        <f>SUM(L14:L16)</f>
        <v>1728966006.0248685</v>
      </c>
      <c r="M13" s="24">
        <f>SUM(M14:M16)</f>
        <v>634225099.0685349</v>
      </c>
      <c r="N13" s="9"/>
      <c r="O13" s="9"/>
      <c r="P13" s="9"/>
    </row>
    <row r="14" spans="1:16" ht="12.75">
      <c r="A14" s="235" t="s">
        <v>171</v>
      </c>
      <c r="B14" s="236"/>
      <c r="C14" s="236"/>
      <c r="D14" s="236"/>
      <c r="E14" s="236"/>
      <c r="F14" s="236"/>
      <c r="G14" s="236"/>
      <c r="H14" s="237"/>
      <c r="I14" s="4">
        <v>117</v>
      </c>
      <c r="J14" s="25">
        <v>965635616</v>
      </c>
      <c r="K14" s="25">
        <v>353947343</v>
      </c>
      <c r="L14" s="25">
        <v>953024883</v>
      </c>
      <c r="M14" s="25">
        <v>342025256</v>
      </c>
      <c r="N14" s="9"/>
      <c r="O14" s="9"/>
      <c r="P14" s="9"/>
    </row>
    <row r="15" spans="1:16" ht="12.75">
      <c r="A15" s="235" t="s">
        <v>172</v>
      </c>
      <c r="B15" s="236"/>
      <c r="C15" s="236"/>
      <c r="D15" s="236"/>
      <c r="E15" s="236"/>
      <c r="F15" s="236"/>
      <c r="G15" s="236"/>
      <c r="H15" s="237"/>
      <c r="I15" s="4">
        <v>118</v>
      </c>
      <c r="J15" s="25">
        <v>388361750</v>
      </c>
      <c r="K15" s="25">
        <v>136404511</v>
      </c>
      <c r="L15" s="25">
        <v>395131725.0248685</v>
      </c>
      <c r="M15" s="25">
        <v>161509581.0685348</v>
      </c>
      <c r="N15" s="9"/>
      <c r="O15" s="9"/>
      <c r="P15" s="9"/>
    </row>
    <row r="16" spans="1:16" ht="12.75">
      <c r="A16" s="235" t="s">
        <v>81</v>
      </c>
      <c r="B16" s="236"/>
      <c r="C16" s="236"/>
      <c r="D16" s="236"/>
      <c r="E16" s="236"/>
      <c r="F16" s="236"/>
      <c r="G16" s="236"/>
      <c r="H16" s="237"/>
      <c r="I16" s="4">
        <v>119</v>
      </c>
      <c r="J16" s="25">
        <v>408993361</v>
      </c>
      <c r="K16" s="25">
        <v>141960750</v>
      </c>
      <c r="L16" s="25">
        <v>380809398</v>
      </c>
      <c r="M16" s="25">
        <v>130690262</v>
      </c>
      <c r="N16" s="9"/>
      <c r="O16" s="9"/>
      <c r="P16" s="9"/>
    </row>
    <row r="17" spans="1:16" ht="12.75">
      <c r="A17" s="230" t="s">
        <v>44</v>
      </c>
      <c r="B17" s="231"/>
      <c r="C17" s="231"/>
      <c r="D17" s="231"/>
      <c r="E17" s="231"/>
      <c r="F17" s="231"/>
      <c r="G17" s="231"/>
      <c r="H17" s="232"/>
      <c r="I17" s="4">
        <v>120</v>
      </c>
      <c r="J17" s="24">
        <f>SUM(J18:J20)</f>
        <v>542924918.65</v>
      </c>
      <c r="K17" s="24">
        <f>SUM(K18:K20)</f>
        <v>181680164.9742788</v>
      </c>
      <c r="L17" s="24">
        <f>SUM(L18:L20)</f>
        <v>551712233</v>
      </c>
      <c r="M17" s="24">
        <f>SUM(M18:M20)</f>
        <v>181785797.01999995</v>
      </c>
      <c r="N17" s="9"/>
      <c r="O17" s="9"/>
      <c r="P17" s="9"/>
    </row>
    <row r="18" spans="1:16" ht="12.75">
      <c r="A18" s="235" t="s">
        <v>82</v>
      </c>
      <c r="B18" s="236"/>
      <c r="C18" s="236"/>
      <c r="D18" s="236"/>
      <c r="E18" s="236"/>
      <c r="F18" s="236"/>
      <c r="G18" s="236"/>
      <c r="H18" s="237"/>
      <c r="I18" s="4">
        <v>121</v>
      </c>
      <c r="J18" s="25">
        <v>341817610.7229218</v>
      </c>
      <c r="K18" s="25">
        <v>106183964.62815124</v>
      </c>
      <c r="L18" s="25">
        <v>346102997.16143286</v>
      </c>
      <c r="M18" s="25">
        <v>107206660.47695988</v>
      </c>
      <c r="N18" s="151"/>
      <c r="O18" s="151"/>
      <c r="P18" s="9"/>
    </row>
    <row r="19" spans="1:16" ht="12.75">
      <c r="A19" s="235" t="s">
        <v>83</v>
      </c>
      <c r="B19" s="236"/>
      <c r="C19" s="236"/>
      <c r="D19" s="236"/>
      <c r="E19" s="236"/>
      <c r="F19" s="236"/>
      <c r="G19" s="236"/>
      <c r="H19" s="237"/>
      <c r="I19" s="4">
        <v>122</v>
      </c>
      <c r="J19" s="25">
        <v>129542280.18352656</v>
      </c>
      <c r="K19" s="25">
        <v>48622166.34612757</v>
      </c>
      <c r="L19" s="25">
        <v>135266729.60050723</v>
      </c>
      <c r="M19" s="25">
        <v>49448796.44498682</v>
      </c>
      <c r="N19" s="9"/>
      <c r="O19" s="9"/>
      <c r="P19" s="9"/>
    </row>
    <row r="20" spans="1:16" ht="12.75">
      <c r="A20" s="235" t="s">
        <v>84</v>
      </c>
      <c r="B20" s="236"/>
      <c r="C20" s="236"/>
      <c r="D20" s="236"/>
      <c r="E20" s="236"/>
      <c r="F20" s="236"/>
      <c r="G20" s="236"/>
      <c r="H20" s="237"/>
      <c r="I20" s="4">
        <v>123</v>
      </c>
      <c r="J20" s="25">
        <v>71565027.74355157</v>
      </c>
      <c r="K20" s="25">
        <v>26874034</v>
      </c>
      <c r="L20" s="25">
        <v>70342506.23805991</v>
      </c>
      <c r="M20" s="25">
        <v>25130340.098053254</v>
      </c>
      <c r="N20" s="9"/>
      <c r="O20" s="9"/>
      <c r="P20" s="9"/>
    </row>
    <row r="21" spans="1:16" ht="12.75">
      <c r="A21" s="230" t="s">
        <v>129</v>
      </c>
      <c r="B21" s="231"/>
      <c r="C21" s="231"/>
      <c r="D21" s="231"/>
      <c r="E21" s="231"/>
      <c r="F21" s="231"/>
      <c r="G21" s="231"/>
      <c r="H21" s="232"/>
      <c r="I21" s="4">
        <v>124</v>
      </c>
      <c r="J21" s="25">
        <v>117961616</v>
      </c>
      <c r="K21" s="25">
        <v>39080070</v>
      </c>
      <c r="L21" s="25">
        <v>114841812.948661</v>
      </c>
      <c r="M21" s="25">
        <v>38283853.075644806</v>
      </c>
      <c r="N21" s="9"/>
      <c r="O21" s="9"/>
      <c r="P21" s="9"/>
    </row>
    <row r="22" spans="1:16" ht="12.75">
      <c r="A22" s="230" t="s">
        <v>130</v>
      </c>
      <c r="B22" s="231"/>
      <c r="C22" s="231"/>
      <c r="D22" s="231"/>
      <c r="E22" s="231"/>
      <c r="F22" s="231"/>
      <c r="G22" s="231"/>
      <c r="H22" s="232"/>
      <c r="I22" s="4">
        <v>125</v>
      </c>
      <c r="J22" s="25">
        <v>142524544</v>
      </c>
      <c r="K22" s="25">
        <v>44741198</v>
      </c>
      <c r="L22" s="25">
        <v>177942751</v>
      </c>
      <c r="M22" s="25">
        <v>75296405</v>
      </c>
      <c r="N22" s="9"/>
      <c r="O22" s="9"/>
      <c r="P22" s="9"/>
    </row>
    <row r="23" spans="1:16" ht="12.75">
      <c r="A23" s="230" t="s">
        <v>45</v>
      </c>
      <c r="B23" s="231"/>
      <c r="C23" s="231"/>
      <c r="D23" s="231"/>
      <c r="E23" s="231"/>
      <c r="F23" s="231"/>
      <c r="G23" s="231"/>
      <c r="H23" s="232"/>
      <c r="I23" s="4">
        <v>126</v>
      </c>
      <c r="J23" s="24">
        <f>SUM(J24:J25)</f>
        <v>11113916</v>
      </c>
      <c r="K23" s="24">
        <f>SUM(K24:K25)</f>
        <v>4589101</v>
      </c>
      <c r="L23" s="24">
        <f>SUM(L24:L25)</f>
        <v>21697051</v>
      </c>
      <c r="M23" s="24">
        <f>SUM(M24:M25)</f>
        <v>14143550</v>
      </c>
      <c r="N23" s="9"/>
      <c r="O23" s="9"/>
      <c r="P23" s="9"/>
    </row>
    <row r="24" spans="1:16" ht="12.75">
      <c r="A24" s="235" t="s">
        <v>157</v>
      </c>
      <c r="B24" s="236"/>
      <c r="C24" s="236"/>
      <c r="D24" s="236"/>
      <c r="E24" s="236"/>
      <c r="F24" s="236"/>
      <c r="G24" s="236"/>
      <c r="H24" s="237"/>
      <c r="I24" s="4">
        <v>127</v>
      </c>
      <c r="J24" s="25">
        <v>0</v>
      </c>
      <c r="K24" s="25">
        <v>0</v>
      </c>
      <c r="L24" s="25">
        <v>0</v>
      </c>
      <c r="M24" s="25">
        <v>0</v>
      </c>
      <c r="N24" s="9"/>
      <c r="O24" s="9"/>
      <c r="P24" s="9"/>
    </row>
    <row r="25" spans="1:16" ht="12.75">
      <c r="A25" s="235" t="s">
        <v>158</v>
      </c>
      <c r="B25" s="236"/>
      <c r="C25" s="236"/>
      <c r="D25" s="236"/>
      <c r="E25" s="236"/>
      <c r="F25" s="236"/>
      <c r="G25" s="236"/>
      <c r="H25" s="237"/>
      <c r="I25" s="4">
        <v>128</v>
      </c>
      <c r="J25" s="25">
        <v>11113916</v>
      </c>
      <c r="K25" s="25">
        <v>4589101</v>
      </c>
      <c r="L25" s="25">
        <v>21697051</v>
      </c>
      <c r="M25" s="25">
        <v>14143550</v>
      </c>
      <c r="N25" s="9"/>
      <c r="O25" s="9"/>
      <c r="P25" s="9"/>
    </row>
    <row r="26" spans="1:16" ht="12.75">
      <c r="A26" s="230" t="s">
        <v>131</v>
      </c>
      <c r="B26" s="231"/>
      <c r="C26" s="231"/>
      <c r="D26" s="231"/>
      <c r="E26" s="231"/>
      <c r="F26" s="231"/>
      <c r="G26" s="231"/>
      <c r="H26" s="232"/>
      <c r="I26" s="4">
        <v>129</v>
      </c>
      <c r="J26" s="25">
        <v>673308</v>
      </c>
      <c r="K26" s="25">
        <v>400478</v>
      </c>
      <c r="L26" s="25">
        <v>7446566</v>
      </c>
      <c r="M26" s="25">
        <v>5482789</v>
      </c>
      <c r="N26" s="9"/>
      <c r="O26" s="9"/>
      <c r="P26" s="9"/>
    </row>
    <row r="27" spans="1:16" ht="12.75">
      <c r="A27" s="230" t="s">
        <v>69</v>
      </c>
      <c r="B27" s="231"/>
      <c r="C27" s="231"/>
      <c r="D27" s="231"/>
      <c r="E27" s="231"/>
      <c r="F27" s="231"/>
      <c r="G27" s="231"/>
      <c r="H27" s="232"/>
      <c r="I27" s="4">
        <v>130</v>
      </c>
      <c r="J27" s="25">
        <v>33473576</v>
      </c>
      <c r="K27" s="25">
        <v>6553163</v>
      </c>
      <c r="L27" s="25">
        <v>33689128</v>
      </c>
      <c r="M27" s="25">
        <v>6195196</v>
      </c>
      <c r="N27" s="9"/>
      <c r="O27" s="9"/>
      <c r="P27" s="9"/>
    </row>
    <row r="28" spans="1:16" ht="12.75">
      <c r="A28" s="230" t="s">
        <v>271</v>
      </c>
      <c r="B28" s="231"/>
      <c r="C28" s="231"/>
      <c r="D28" s="231"/>
      <c r="E28" s="231"/>
      <c r="F28" s="231"/>
      <c r="G28" s="231"/>
      <c r="H28" s="232"/>
      <c r="I28" s="4">
        <v>131</v>
      </c>
      <c r="J28" s="24">
        <f>SUM(J29:J33)</f>
        <v>33536422</v>
      </c>
      <c r="K28" s="24">
        <f>SUM(K29:K33)</f>
        <v>7427890</v>
      </c>
      <c r="L28" s="24">
        <f>SUM(L29:L33)</f>
        <v>42519679</v>
      </c>
      <c r="M28" s="24">
        <f>SUM(M29:M33)</f>
        <v>18446700</v>
      </c>
      <c r="N28" s="9"/>
      <c r="O28" s="9"/>
      <c r="P28" s="9"/>
    </row>
    <row r="29" spans="1:16" ht="12.75">
      <c r="A29" s="230" t="s">
        <v>410</v>
      </c>
      <c r="B29" s="231"/>
      <c r="C29" s="231"/>
      <c r="D29" s="231"/>
      <c r="E29" s="231"/>
      <c r="F29" s="231"/>
      <c r="G29" s="231"/>
      <c r="H29" s="232"/>
      <c r="I29" s="4">
        <v>132</v>
      </c>
      <c r="J29" s="25">
        <v>0</v>
      </c>
      <c r="K29" s="25">
        <v>0</v>
      </c>
      <c r="L29" s="25">
        <v>0</v>
      </c>
      <c r="M29" s="25">
        <v>0</v>
      </c>
      <c r="N29" s="9"/>
      <c r="O29" s="9"/>
      <c r="P29" s="9"/>
    </row>
    <row r="30" spans="1:16" ht="12.75">
      <c r="A30" s="230" t="s">
        <v>417</v>
      </c>
      <c r="B30" s="231"/>
      <c r="C30" s="231"/>
      <c r="D30" s="231"/>
      <c r="E30" s="231"/>
      <c r="F30" s="231"/>
      <c r="G30" s="231"/>
      <c r="H30" s="232"/>
      <c r="I30" s="4">
        <v>133</v>
      </c>
      <c r="J30" s="25">
        <v>32537169</v>
      </c>
      <c r="K30" s="25">
        <v>9088845</v>
      </c>
      <c r="L30" s="25">
        <v>42378882</v>
      </c>
      <c r="M30" s="25">
        <v>18368631</v>
      </c>
      <c r="N30" s="9"/>
      <c r="O30" s="9"/>
      <c r="P30" s="9"/>
    </row>
    <row r="31" spans="1:16" ht="12.75">
      <c r="A31" s="230" t="s">
        <v>159</v>
      </c>
      <c r="B31" s="231"/>
      <c r="C31" s="231"/>
      <c r="D31" s="231"/>
      <c r="E31" s="231"/>
      <c r="F31" s="231"/>
      <c r="G31" s="231"/>
      <c r="H31" s="232"/>
      <c r="I31" s="4">
        <v>134</v>
      </c>
      <c r="J31" s="25">
        <v>0</v>
      </c>
      <c r="K31" s="25">
        <v>0</v>
      </c>
      <c r="L31" s="25">
        <v>0</v>
      </c>
      <c r="M31" s="25">
        <v>0</v>
      </c>
      <c r="N31" s="9"/>
      <c r="O31" s="9"/>
      <c r="P31" s="9"/>
    </row>
    <row r="32" spans="1:16" ht="12.75">
      <c r="A32" s="230" t="s">
        <v>281</v>
      </c>
      <c r="B32" s="231"/>
      <c r="C32" s="231"/>
      <c r="D32" s="231"/>
      <c r="E32" s="231"/>
      <c r="F32" s="231"/>
      <c r="G32" s="231"/>
      <c r="H32" s="232"/>
      <c r="I32" s="4">
        <v>135</v>
      </c>
      <c r="J32" s="25">
        <v>999253</v>
      </c>
      <c r="K32" s="25">
        <v>-1660955</v>
      </c>
      <c r="L32" s="25">
        <v>140797</v>
      </c>
      <c r="M32" s="25">
        <v>78069</v>
      </c>
      <c r="N32" s="9"/>
      <c r="O32" s="9"/>
      <c r="P32" s="9"/>
    </row>
    <row r="33" spans="1:16" ht="12.75">
      <c r="A33" s="230" t="s">
        <v>160</v>
      </c>
      <c r="B33" s="231"/>
      <c r="C33" s="231"/>
      <c r="D33" s="231"/>
      <c r="E33" s="231"/>
      <c r="F33" s="231"/>
      <c r="G33" s="231"/>
      <c r="H33" s="232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9"/>
      <c r="O33" s="9"/>
      <c r="P33" s="9"/>
    </row>
    <row r="34" spans="1:16" ht="12.75">
      <c r="A34" s="230" t="s">
        <v>272</v>
      </c>
      <c r="B34" s="231"/>
      <c r="C34" s="231"/>
      <c r="D34" s="231"/>
      <c r="E34" s="231"/>
      <c r="F34" s="231"/>
      <c r="G34" s="231"/>
      <c r="H34" s="232"/>
      <c r="I34" s="4">
        <v>137</v>
      </c>
      <c r="J34" s="24">
        <f>SUM(J35:J38)</f>
        <v>110291007</v>
      </c>
      <c r="K34" s="24">
        <f>SUM(K35:K38)</f>
        <v>48251569</v>
      </c>
      <c r="L34" s="24">
        <f>SUM(L35:L38)</f>
        <v>86661286</v>
      </c>
      <c r="M34" s="24">
        <f>SUM(M35:M38)</f>
        <v>26811666</v>
      </c>
      <c r="N34" s="9"/>
      <c r="O34" s="9"/>
      <c r="P34" s="9"/>
    </row>
    <row r="35" spans="1:16" ht="12.75">
      <c r="A35" s="230" t="s">
        <v>85</v>
      </c>
      <c r="B35" s="231"/>
      <c r="C35" s="231"/>
      <c r="D35" s="231"/>
      <c r="E35" s="231"/>
      <c r="F35" s="231"/>
      <c r="G35" s="231"/>
      <c r="H35" s="232"/>
      <c r="I35" s="4">
        <v>138</v>
      </c>
      <c r="J35" s="25">
        <v>0</v>
      </c>
      <c r="K35" s="25">
        <v>0</v>
      </c>
      <c r="L35" s="25">
        <v>0</v>
      </c>
      <c r="M35" s="25">
        <v>0</v>
      </c>
      <c r="N35" s="9"/>
      <c r="O35" s="9"/>
      <c r="P35" s="9"/>
    </row>
    <row r="36" spans="1:16" ht="12.75">
      <c r="A36" s="230" t="s">
        <v>418</v>
      </c>
      <c r="B36" s="231"/>
      <c r="C36" s="231"/>
      <c r="D36" s="231"/>
      <c r="E36" s="231"/>
      <c r="F36" s="231"/>
      <c r="G36" s="231"/>
      <c r="H36" s="232"/>
      <c r="I36" s="4">
        <v>139</v>
      </c>
      <c r="J36" s="25">
        <v>103674366</v>
      </c>
      <c r="K36" s="25">
        <v>45458894</v>
      </c>
      <c r="L36" s="25">
        <v>86427457</v>
      </c>
      <c r="M36" s="25">
        <v>26800788</v>
      </c>
      <c r="N36" s="9"/>
      <c r="O36" s="9"/>
      <c r="P36" s="9"/>
    </row>
    <row r="37" spans="1:16" ht="12.75">
      <c r="A37" s="230" t="s">
        <v>282</v>
      </c>
      <c r="B37" s="231"/>
      <c r="C37" s="231"/>
      <c r="D37" s="231"/>
      <c r="E37" s="231"/>
      <c r="F37" s="231"/>
      <c r="G37" s="231"/>
      <c r="H37" s="232"/>
      <c r="I37" s="4">
        <v>140</v>
      </c>
      <c r="J37" s="25">
        <v>6616641</v>
      </c>
      <c r="K37" s="25">
        <v>2792675</v>
      </c>
      <c r="L37" s="25">
        <v>233829</v>
      </c>
      <c r="M37" s="25">
        <v>10878</v>
      </c>
      <c r="N37" s="9"/>
      <c r="O37" s="9"/>
      <c r="P37" s="9"/>
    </row>
    <row r="38" spans="1:16" ht="12.75">
      <c r="A38" s="230" t="s">
        <v>86</v>
      </c>
      <c r="B38" s="231"/>
      <c r="C38" s="231"/>
      <c r="D38" s="231"/>
      <c r="E38" s="231"/>
      <c r="F38" s="231"/>
      <c r="G38" s="231"/>
      <c r="H38" s="232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9"/>
      <c r="O38" s="9"/>
      <c r="P38" s="9"/>
    </row>
    <row r="39" spans="1:16" ht="12.75">
      <c r="A39" s="230" t="s">
        <v>254</v>
      </c>
      <c r="B39" s="231"/>
      <c r="C39" s="231"/>
      <c r="D39" s="231"/>
      <c r="E39" s="231"/>
      <c r="F39" s="231"/>
      <c r="G39" s="231"/>
      <c r="H39" s="232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9"/>
      <c r="O39" s="9"/>
      <c r="P39" s="9"/>
    </row>
    <row r="40" spans="1:16" ht="12.75">
      <c r="A40" s="230" t="s">
        <v>255</v>
      </c>
      <c r="B40" s="231"/>
      <c r="C40" s="231"/>
      <c r="D40" s="231"/>
      <c r="E40" s="231"/>
      <c r="F40" s="231"/>
      <c r="G40" s="231"/>
      <c r="H40" s="232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9"/>
      <c r="O40" s="9"/>
      <c r="P40" s="9"/>
    </row>
    <row r="41" spans="1:16" ht="12.75">
      <c r="A41" s="230" t="s">
        <v>283</v>
      </c>
      <c r="B41" s="231"/>
      <c r="C41" s="231"/>
      <c r="D41" s="231"/>
      <c r="E41" s="231"/>
      <c r="F41" s="231"/>
      <c r="G41" s="231"/>
      <c r="H41" s="232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9"/>
      <c r="O41" s="9"/>
      <c r="P41" s="9"/>
    </row>
    <row r="42" spans="1:16" ht="12.75">
      <c r="A42" s="230" t="s">
        <v>284</v>
      </c>
      <c r="B42" s="231"/>
      <c r="C42" s="231"/>
      <c r="D42" s="231"/>
      <c r="E42" s="231"/>
      <c r="F42" s="231"/>
      <c r="G42" s="231"/>
      <c r="H42" s="232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9"/>
      <c r="O42" s="9"/>
      <c r="P42" s="9"/>
    </row>
    <row r="43" spans="1:16" ht="12.75">
      <c r="A43" s="230" t="s">
        <v>273</v>
      </c>
      <c r="B43" s="231"/>
      <c r="C43" s="231"/>
      <c r="D43" s="231"/>
      <c r="E43" s="231"/>
      <c r="F43" s="231"/>
      <c r="G43" s="231"/>
      <c r="H43" s="232"/>
      <c r="I43" s="4">
        <v>146</v>
      </c>
      <c r="J43" s="24">
        <f>J8+J28+J39+J41</f>
        <v>2789836658</v>
      </c>
      <c r="K43" s="24">
        <f>K8+K28+K39+K41</f>
        <v>975973227</v>
      </c>
      <c r="L43" s="24">
        <f>L8+L28+L39+L41</f>
        <v>2796560130.42312</v>
      </c>
      <c r="M43" s="24">
        <f>M8+M28+M39+M41</f>
        <v>997789700.4809899</v>
      </c>
      <c r="N43" s="9"/>
      <c r="O43" s="9"/>
      <c r="P43" s="9"/>
    </row>
    <row r="44" spans="1:16" ht="12.75">
      <c r="A44" s="230" t="s">
        <v>274</v>
      </c>
      <c r="B44" s="231"/>
      <c r="C44" s="231"/>
      <c r="D44" s="231"/>
      <c r="E44" s="231"/>
      <c r="F44" s="231"/>
      <c r="G44" s="231"/>
      <c r="H44" s="232"/>
      <c r="I44" s="4">
        <v>147</v>
      </c>
      <c r="J44" s="24">
        <f>J11+J34+J40+J42</f>
        <v>2671285843.65</v>
      </c>
      <c r="K44" s="24">
        <f>K11+K34+K40+K42</f>
        <v>924372919.9742788</v>
      </c>
      <c r="L44" s="24">
        <f>L11+L34+L40+L42</f>
        <v>2719732478.9735293</v>
      </c>
      <c r="M44" s="24">
        <f>M11+M34+M40+M42</f>
        <v>969250022.1641797</v>
      </c>
      <c r="N44" s="9"/>
      <c r="O44" s="9"/>
      <c r="P44" s="9"/>
    </row>
    <row r="45" spans="1:16" ht="12.75">
      <c r="A45" s="230" t="s">
        <v>293</v>
      </c>
      <c r="B45" s="231"/>
      <c r="C45" s="231"/>
      <c r="D45" s="231"/>
      <c r="E45" s="231"/>
      <c r="F45" s="231"/>
      <c r="G45" s="231"/>
      <c r="H45" s="232"/>
      <c r="I45" s="4">
        <v>148</v>
      </c>
      <c r="J45" s="24">
        <f>J43-J44</f>
        <v>118550814.3499999</v>
      </c>
      <c r="K45" s="24">
        <f>K43-K44</f>
        <v>51600307.02572119</v>
      </c>
      <c r="L45" s="24">
        <f>L43-L44</f>
        <v>76827651.44959068</v>
      </c>
      <c r="M45" s="24">
        <f>M43-M44</f>
        <v>28539678.31681025</v>
      </c>
      <c r="N45" s="9"/>
      <c r="O45" s="9"/>
      <c r="P45" s="9"/>
    </row>
    <row r="46" spans="1:16" ht="12.75">
      <c r="A46" s="253" t="s">
        <v>276</v>
      </c>
      <c r="B46" s="254"/>
      <c r="C46" s="254"/>
      <c r="D46" s="254"/>
      <c r="E46" s="254"/>
      <c r="F46" s="254"/>
      <c r="G46" s="254"/>
      <c r="H46" s="255"/>
      <c r="I46" s="4">
        <v>149</v>
      </c>
      <c r="J46" s="24">
        <f>IF(J43&gt;J44,J43-J44,0)</f>
        <v>118550814.3499999</v>
      </c>
      <c r="K46" s="24">
        <f>IF(K43&gt;K44,K43-K44,0)</f>
        <v>51600307.02572119</v>
      </c>
      <c r="L46" s="24">
        <f>IF(L43&gt;L44,L43-L44,0)</f>
        <v>76827651.44959068</v>
      </c>
      <c r="M46" s="24">
        <f>IF(M43&gt;M44,M43-M44,0)</f>
        <v>28539678.31681025</v>
      </c>
      <c r="N46" s="9"/>
      <c r="O46" s="9"/>
      <c r="P46" s="9"/>
    </row>
    <row r="47" spans="1:16" ht="12.75">
      <c r="A47" s="253" t="s">
        <v>277</v>
      </c>
      <c r="B47" s="254"/>
      <c r="C47" s="254"/>
      <c r="D47" s="254"/>
      <c r="E47" s="254"/>
      <c r="F47" s="254"/>
      <c r="G47" s="254"/>
      <c r="H47" s="255"/>
      <c r="I47" s="4">
        <v>150</v>
      </c>
      <c r="J47" s="24">
        <f>IF(J44&gt;J43,J44-J43,0)</f>
        <v>0</v>
      </c>
      <c r="K47" s="24">
        <f>IF(K44&gt;K43,K44-K43,0)</f>
        <v>0</v>
      </c>
      <c r="L47" s="24">
        <f>IF(L44&gt;L43,L44-L43,0)</f>
        <v>0</v>
      </c>
      <c r="M47" s="24">
        <f>IF(M44&gt;M43,M44-M43,0)</f>
        <v>0</v>
      </c>
      <c r="N47" s="9"/>
      <c r="O47" s="9"/>
      <c r="P47" s="9"/>
    </row>
    <row r="48" spans="1:16" ht="12.75">
      <c r="A48" s="230" t="s">
        <v>275</v>
      </c>
      <c r="B48" s="231"/>
      <c r="C48" s="231"/>
      <c r="D48" s="231"/>
      <c r="E48" s="231"/>
      <c r="F48" s="231"/>
      <c r="G48" s="231"/>
      <c r="H48" s="232"/>
      <c r="I48" s="4">
        <v>151</v>
      </c>
      <c r="J48" s="25">
        <v>18382186</v>
      </c>
      <c r="K48" s="25">
        <v>6846637</v>
      </c>
      <c r="L48" s="25">
        <v>17515673.92356</v>
      </c>
      <c r="M48" s="25">
        <v>6724596.766000001</v>
      </c>
      <c r="N48" s="9"/>
      <c r="O48" s="9"/>
      <c r="P48" s="9"/>
    </row>
    <row r="49" spans="1:16" ht="12.75">
      <c r="A49" s="230" t="s">
        <v>294</v>
      </c>
      <c r="B49" s="231"/>
      <c r="C49" s="231"/>
      <c r="D49" s="231"/>
      <c r="E49" s="231"/>
      <c r="F49" s="231"/>
      <c r="G49" s="231"/>
      <c r="H49" s="232"/>
      <c r="I49" s="4">
        <v>152</v>
      </c>
      <c r="J49" s="24">
        <f>J45-J48</f>
        <v>100168628.3499999</v>
      </c>
      <c r="K49" s="24">
        <f>K45-K48</f>
        <v>44753670.02572119</v>
      </c>
      <c r="L49" s="24">
        <f>L45-L48</f>
        <v>59311977.52603068</v>
      </c>
      <c r="M49" s="24">
        <f>M45-M48</f>
        <v>21815081.550810248</v>
      </c>
      <c r="N49" s="9"/>
      <c r="O49" s="9"/>
      <c r="P49" s="9"/>
    </row>
    <row r="50" spans="1:16" ht="12.75">
      <c r="A50" s="253" t="s">
        <v>251</v>
      </c>
      <c r="B50" s="254"/>
      <c r="C50" s="254"/>
      <c r="D50" s="254"/>
      <c r="E50" s="254"/>
      <c r="F50" s="254"/>
      <c r="G50" s="254"/>
      <c r="H50" s="255"/>
      <c r="I50" s="4">
        <v>153</v>
      </c>
      <c r="J50" s="24">
        <f>IF(J49&gt;0,J49,0)</f>
        <v>100168628.3499999</v>
      </c>
      <c r="K50" s="24">
        <f>IF(K49&gt;0,K49,0)</f>
        <v>44753670.02572119</v>
      </c>
      <c r="L50" s="24">
        <f>IF(L49&gt;0,L49,0)</f>
        <v>59311977.52603068</v>
      </c>
      <c r="M50" s="24">
        <f>IF(M49&gt;0,M49,0)</f>
        <v>21815081.550810248</v>
      </c>
      <c r="N50" s="9"/>
      <c r="O50" s="9"/>
      <c r="P50" s="9"/>
    </row>
    <row r="51" spans="1:16" ht="12.75">
      <c r="A51" s="284" t="s">
        <v>278</v>
      </c>
      <c r="B51" s="285"/>
      <c r="C51" s="285"/>
      <c r="D51" s="285"/>
      <c r="E51" s="285"/>
      <c r="F51" s="285"/>
      <c r="G51" s="285"/>
      <c r="H51" s="286"/>
      <c r="I51" s="5">
        <v>154</v>
      </c>
      <c r="J51" s="28">
        <f>IF(J49&lt;0,-J49,0)</f>
        <v>0</v>
      </c>
      <c r="K51" s="28">
        <f>IF(K49&lt;0,-K49,0)</f>
        <v>0</v>
      </c>
      <c r="L51" s="28">
        <f>IF(L49&lt;0,-L49,0)</f>
        <v>0</v>
      </c>
      <c r="M51" s="28">
        <f>IF(M49&lt;0,-M49,0)</f>
        <v>0</v>
      </c>
      <c r="N51" s="9"/>
      <c r="O51" s="9"/>
      <c r="P51" s="9"/>
    </row>
    <row r="52" spans="1:16" ht="12.75" customHeight="1">
      <c r="A52" s="266" t="s">
        <v>367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9"/>
      <c r="O52" s="9"/>
      <c r="P52" s="9"/>
    </row>
    <row r="53" spans="1:16" ht="12.75" customHeight="1">
      <c r="A53" s="227" t="s">
        <v>246</v>
      </c>
      <c r="B53" s="228"/>
      <c r="C53" s="228"/>
      <c r="D53" s="228"/>
      <c r="E53" s="228"/>
      <c r="F53" s="228"/>
      <c r="G53" s="228"/>
      <c r="H53" s="228"/>
      <c r="I53" s="101"/>
      <c r="J53" s="101"/>
      <c r="K53" s="101"/>
      <c r="L53" s="101"/>
      <c r="M53" s="106"/>
      <c r="N53" s="9"/>
      <c r="O53" s="9"/>
      <c r="P53" s="9"/>
    </row>
    <row r="54" spans="1:16" ht="12.75">
      <c r="A54" s="281" t="s">
        <v>291</v>
      </c>
      <c r="B54" s="282"/>
      <c r="C54" s="282"/>
      <c r="D54" s="282"/>
      <c r="E54" s="282"/>
      <c r="F54" s="282"/>
      <c r="G54" s="282"/>
      <c r="H54" s="283"/>
      <c r="I54" s="4">
        <v>155</v>
      </c>
      <c r="J54" s="25">
        <v>100430628</v>
      </c>
      <c r="K54" s="25">
        <v>44863753</v>
      </c>
      <c r="L54" s="25">
        <v>61505521.52603068</v>
      </c>
      <c r="M54" s="25">
        <v>22400622.570810348</v>
      </c>
      <c r="N54" s="9"/>
      <c r="O54" s="9"/>
      <c r="P54" s="9"/>
    </row>
    <row r="55" spans="1:16" ht="12.75">
      <c r="A55" s="281" t="s">
        <v>292</v>
      </c>
      <c r="B55" s="282"/>
      <c r="C55" s="282"/>
      <c r="D55" s="282"/>
      <c r="E55" s="282"/>
      <c r="F55" s="282"/>
      <c r="G55" s="282"/>
      <c r="H55" s="283"/>
      <c r="I55" s="4">
        <v>156</v>
      </c>
      <c r="J55" s="26">
        <f>J50-J54</f>
        <v>-261999.65000009537</v>
      </c>
      <c r="K55" s="26">
        <f>K50-K54</f>
        <v>-110082.97427880764</v>
      </c>
      <c r="L55" s="26">
        <f>L50-L54</f>
        <v>-2193544</v>
      </c>
      <c r="M55" s="26">
        <f>M50-M54</f>
        <v>-585541.0200001001</v>
      </c>
      <c r="N55" s="9"/>
      <c r="O55" s="9"/>
      <c r="P55" s="9"/>
    </row>
    <row r="56" spans="1:16" ht="12.75" customHeight="1">
      <c r="A56" s="266" t="s">
        <v>248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9"/>
      <c r="O56" s="9"/>
      <c r="P56" s="9"/>
    </row>
    <row r="57" spans="1:16" ht="12.75">
      <c r="A57" s="227" t="s">
        <v>261</v>
      </c>
      <c r="B57" s="228"/>
      <c r="C57" s="228"/>
      <c r="D57" s="228"/>
      <c r="E57" s="228"/>
      <c r="F57" s="228"/>
      <c r="G57" s="228"/>
      <c r="H57" s="229"/>
      <c r="I57" s="34">
        <v>157</v>
      </c>
      <c r="J57" s="23">
        <f>J49</f>
        <v>100168628.3499999</v>
      </c>
      <c r="K57" s="23">
        <f>K49</f>
        <v>44753670.02572119</v>
      </c>
      <c r="L57" s="23">
        <f>L49</f>
        <v>59311977.52603068</v>
      </c>
      <c r="M57" s="23">
        <f>M49</f>
        <v>21815081.550810248</v>
      </c>
      <c r="N57" s="9"/>
      <c r="O57" s="9"/>
      <c r="P57" s="9"/>
    </row>
    <row r="58" spans="1:16" ht="12.75">
      <c r="A58" s="230" t="s">
        <v>279</v>
      </c>
      <c r="B58" s="231"/>
      <c r="C58" s="231"/>
      <c r="D58" s="231"/>
      <c r="E58" s="231"/>
      <c r="F58" s="231"/>
      <c r="G58" s="231"/>
      <c r="H58" s="232"/>
      <c r="I58" s="4">
        <v>158</v>
      </c>
      <c r="J58" s="24">
        <f>SUM(J59:J65)</f>
        <v>-11228984</v>
      </c>
      <c r="K58" s="24">
        <f>SUM(K59:K65)</f>
        <v>-10156596</v>
      </c>
      <c r="L58" s="24">
        <f>SUM(L59:L65)</f>
        <v>8498977</v>
      </c>
      <c r="M58" s="24">
        <f>SUM(M59:M65)</f>
        <v>2462718</v>
      </c>
      <c r="N58" s="9"/>
      <c r="O58" s="9"/>
      <c r="P58" s="9"/>
    </row>
    <row r="59" spans="1:16" ht="12.75">
      <c r="A59" s="230" t="s">
        <v>285</v>
      </c>
      <c r="B59" s="231"/>
      <c r="C59" s="231"/>
      <c r="D59" s="231"/>
      <c r="E59" s="231"/>
      <c r="F59" s="231"/>
      <c r="G59" s="231"/>
      <c r="H59" s="232"/>
      <c r="I59" s="4">
        <v>159</v>
      </c>
      <c r="J59" s="25">
        <v>-11228984</v>
      </c>
      <c r="K59" s="25">
        <v>-10156596</v>
      </c>
      <c r="L59" s="25">
        <v>8498977</v>
      </c>
      <c r="M59" s="25">
        <v>2462718</v>
      </c>
      <c r="N59" s="9"/>
      <c r="O59" s="9"/>
      <c r="P59" s="9"/>
    </row>
    <row r="60" spans="1:16" ht="12.75">
      <c r="A60" s="230" t="s">
        <v>286</v>
      </c>
      <c r="B60" s="231"/>
      <c r="C60" s="231"/>
      <c r="D60" s="231"/>
      <c r="E60" s="231"/>
      <c r="F60" s="231"/>
      <c r="G60" s="231"/>
      <c r="H60" s="232"/>
      <c r="I60" s="4">
        <v>160</v>
      </c>
      <c r="J60" s="25"/>
      <c r="K60" s="25"/>
      <c r="L60" s="25"/>
      <c r="M60" s="25"/>
      <c r="N60" s="9"/>
      <c r="O60" s="9"/>
      <c r="P60" s="9"/>
    </row>
    <row r="61" spans="1:16" ht="12.75">
      <c r="A61" s="230" t="s">
        <v>67</v>
      </c>
      <c r="B61" s="231"/>
      <c r="C61" s="231"/>
      <c r="D61" s="231"/>
      <c r="E61" s="231"/>
      <c r="F61" s="231"/>
      <c r="G61" s="231"/>
      <c r="H61" s="232"/>
      <c r="I61" s="4">
        <v>161</v>
      </c>
      <c r="J61" s="25"/>
      <c r="K61" s="25"/>
      <c r="L61" s="25"/>
      <c r="M61" s="25"/>
      <c r="N61" s="9"/>
      <c r="O61" s="9"/>
      <c r="P61" s="9"/>
    </row>
    <row r="62" spans="1:16" ht="12.75">
      <c r="A62" s="230" t="s">
        <v>287</v>
      </c>
      <c r="B62" s="231"/>
      <c r="C62" s="231"/>
      <c r="D62" s="231"/>
      <c r="E62" s="231"/>
      <c r="F62" s="231"/>
      <c r="G62" s="231"/>
      <c r="H62" s="232"/>
      <c r="I62" s="4">
        <v>162</v>
      </c>
      <c r="J62" s="25"/>
      <c r="K62" s="25"/>
      <c r="L62" s="25"/>
      <c r="M62" s="25"/>
      <c r="N62" s="9"/>
      <c r="O62" s="9"/>
      <c r="P62" s="9"/>
    </row>
    <row r="63" spans="1:16" ht="12.75">
      <c r="A63" s="230" t="s">
        <v>288</v>
      </c>
      <c r="B63" s="231"/>
      <c r="C63" s="231"/>
      <c r="D63" s="231"/>
      <c r="E63" s="231"/>
      <c r="F63" s="231"/>
      <c r="G63" s="231"/>
      <c r="H63" s="232"/>
      <c r="I63" s="4">
        <v>163</v>
      </c>
      <c r="J63" s="25"/>
      <c r="K63" s="25"/>
      <c r="L63" s="25"/>
      <c r="M63" s="25"/>
      <c r="N63" s="9"/>
      <c r="O63" s="9"/>
      <c r="P63" s="9"/>
    </row>
    <row r="64" spans="1:16" ht="12.75">
      <c r="A64" s="230" t="s">
        <v>289</v>
      </c>
      <c r="B64" s="231"/>
      <c r="C64" s="231"/>
      <c r="D64" s="231"/>
      <c r="E64" s="231"/>
      <c r="F64" s="231"/>
      <c r="G64" s="231"/>
      <c r="H64" s="232"/>
      <c r="I64" s="4">
        <v>164</v>
      </c>
      <c r="J64" s="25"/>
      <c r="K64" s="25"/>
      <c r="L64" s="25"/>
      <c r="M64" s="25"/>
      <c r="N64" s="9"/>
      <c r="O64" s="9"/>
      <c r="P64" s="9"/>
    </row>
    <row r="65" spans="1:16" ht="12.75">
      <c r="A65" s="230" t="s">
        <v>290</v>
      </c>
      <c r="B65" s="231"/>
      <c r="C65" s="231"/>
      <c r="D65" s="231"/>
      <c r="E65" s="231"/>
      <c r="F65" s="231"/>
      <c r="G65" s="231"/>
      <c r="H65" s="232"/>
      <c r="I65" s="4">
        <v>165</v>
      </c>
      <c r="J65" s="25"/>
      <c r="K65" s="25"/>
      <c r="L65" s="25"/>
      <c r="M65" s="25"/>
      <c r="N65" s="9"/>
      <c r="O65" s="9"/>
      <c r="P65" s="9"/>
    </row>
    <row r="66" spans="1:16" ht="12.75">
      <c r="A66" s="230" t="s">
        <v>280</v>
      </c>
      <c r="B66" s="231"/>
      <c r="C66" s="231"/>
      <c r="D66" s="231"/>
      <c r="E66" s="231"/>
      <c r="F66" s="231"/>
      <c r="G66" s="231"/>
      <c r="H66" s="232"/>
      <c r="I66" s="4">
        <v>166</v>
      </c>
      <c r="J66" s="25"/>
      <c r="K66" s="25"/>
      <c r="L66" s="25"/>
      <c r="M66" s="25"/>
      <c r="N66" s="9"/>
      <c r="O66" s="9"/>
      <c r="P66" s="9"/>
    </row>
    <row r="67" spans="1:16" ht="12.75">
      <c r="A67" s="230" t="s">
        <v>252</v>
      </c>
      <c r="B67" s="231"/>
      <c r="C67" s="231"/>
      <c r="D67" s="231"/>
      <c r="E67" s="231"/>
      <c r="F67" s="231"/>
      <c r="G67" s="231"/>
      <c r="H67" s="232"/>
      <c r="I67" s="4">
        <v>167</v>
      </c>
      <c r="J67" s="24">
        <f>J58-J66</f>
        <v>-11228984</v>
      </c>
      <c r="K67" s="24">
        <f>K58-K66</f>
        <v>-10156596</v>
      </c>
      <c r="L67" s="24">
        <f>L58-L66</f>
        <v>8498977</v>
      </c>
      <c r="M67" s="24">
        <f>M58-M66</f>
        <v>2462718</v>
      </c>
      <c r="N67" s="9"/>
      <c r="O67" s="9"/>
      <c r="P67" s="9"/>
    </row>
    <row r="68" spans="1:16" ht="12.75">
      <c r="A68" s="230" t="s">
        <v>253</v>
      </c>
      <c r="B68" s="231"/>
      <c r="C68" s="231"/>
      <c r="D68" s="231"/>
      <c r="E68" s="231"/>
      <c r="F68" s="231"/>
      <c r="G68" s="231"/>
      <c r="H68" s="232"/>
      <c r="I68" s="4">
        <v>168</v>
      </c>
      <c r="J68" s="28">
        <f>J57+J67</f>
        <v>88939644.3499999</v>
      </c>
      <c r="K68" s="28">
        <f>K57+K67</f>
        <v>34597074.02572119</v>
      </c>
      <c r="L68" s="28">
        <f>L57+L67</f>
        <v>67810954.52603069</v>
      </c>
      <c r="M68" s="28">
        <f>M57+M67</f>
        <v>24277799.550810248</v>
      </c>
      <c r="N68" s="9"/>
      <c r="O68" s="9"/>
      <c r="P68" s="9"/>
    </row>
    <row r="69" spans="1:16" ht="12.75" customHeight="1">
      <c r="A69" s="290" t="s">
        <v>368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9"/>
      <c r="O69" s="9"/>
      <c r="P69" s="9"/>
    </row>
    <row r="70" spans="1:16" ht="12.75" customHeight="1">
      <c r="A70" s="292" t="s">
        <v>247</v>
      </c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9"/>
      <c r="O70" s="9"/>
      <c r="P70" s="9"/>
    </row>
    <row r="71" spans="1:16" s="150" customFormat="1" ht="12.75">
      <c r="A71" s="230" t="s">
        <v>291</v>
      </c>
      <c r="B71" s="231"/>
      <c r="C71" s="231"/>
      <c r="D71" s="231"/>
      <c r="E71" s="231"/>
      <c r="F71" s="231"/>
      <c r="G71" s="231"/>
      <c r="H71" s="232"/>
      <c r="I71" s="4">
        <v>169</v>
      </c>
      <c r="J71" s="147">
        <f>J68-J72</f>
        <v>88992128.3499999</v>
      </c>
      <c r="K71" s="148">
        <f>K68-K72</f>
        <v>34473253.02572119</v>
      </c>
      <c r="L71" s="147">
        <f>L68-L72</f>
        <v>70184932.52603069</v>
      </c>
      <c r="M71" s="148">
        <f>M68-M72</f>
        <v>25002618.550810248</v>
      </c>
      <c r="N71" s="149"/>
      <c r="O71" s="149"/>
      <c r="P71" s="149"/>
    </row>
    <row r="72" spans="1:16" ht="12.75" customHeight="1">
      <c r="A72" s="287" t="s">
        <v>292</v>
      </c>
      <c r="B72" s="288"/>
      <c r="C72" s="288"/>
      <c r="D72" s="288"/>
      <c r="E72" s="288"/>
      <c r="F72" s="288"/>
      <c r="G72" s="288"/>
      <c r="H72" s="289"/>
      <c r="I72" s="7">
        <v>170</v>
      </c>
      <c r="J72" s="26">
        <v>-52484</v>
      </c>
      <c r="K72" s="26">
        <v>123821</v>
      </c>
      <c r="L72" s="128">
        <v>-2373978</v>
      </c>
      <c r="M72" s="128">
        <v>-724819</v>
      </c>
      <c r="N72" s="9"/>
      <c r="O72" s="9"/>
      <c r="P72" s="9"/>
    </row>
    <row r="73" spans="12:16" ht="12.75">
      <c r="L73" s="9"/>
      <c r="M73" s="9"/>
      <c r="N73" s="9"/>
      <c r="O73" s="9"/>
      <c r="P73" s="9"/>
    </row>
    <row r="75" ht="12.75">
      <c r="L75" s="9"/>
    </row>
  </sheetData>
  <sheetProtection/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7:H17"/>
    <mergeCell ref="A18:H18"/>
    <mergeCell ref="A11:H11"/>
    <mergeCell ref="A12:H12"/>
    <mergeCell ref="A13:H13"/>
    <mergeCell ref="A14:H14"/>
    <mergeCell ref="A15:H15"/>
    <mergeCell ref="A10:H10"/>
    <mergeCell ref="J5:K5"/>
    <mergeCell ref="L5:M5"/>
    <mergeCell ref="A6:H6"/>
    <mergeCell ref="A4:M4"/>
    <mergeCell ref="A16:H16"/>
    <mergeCell ref="A1:M1"/>
    <mergeCell ref="A2:M2"/>
    <mergeCell ref="A5:H5"/>
    <mergeCell ref="A7:H7"/>
    <mergeCell ref="A8:H8"/>
    <mergeCell ref="A9:H9"/>
  </mergeCells>
  <dataValidations count="3">
    <dataValidation type="whole" operator="notEqual" allowBlank="1" showInputMessage="1" showErrorMessage="1" errorTitle="Pogrešan unos" error="Mogu se unijeti samo cjelobrojne vrijednosti." sqref="K55:M55 J72 L59:M59 L72:M72 J57 J67:M68 L60:L66 J54:J55 L48:M48 J58:M58 L57:M57 J48 J59:J66 L54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2:M12 J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29:J33 J24:J27 J18:J22 J14:J16 J9:J10 J35:J42 L35:M42 J43:M47 L29:M33 J34:M34 L24:M27 J28:M28 J11:M11 J23:M23 L14:M16 J17:M17 L18:M22 J13:M13 J49:M51">
      <formula1>0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showGridLines="0" zoomScale="110" zoomScaleNormal="110" zoomScaleSheetLayoutView="110" zoomScalePageLayoutView="0" workbookViewId="0" topLeftCell="A1">
      <selection activeCell="A1" sqref="A1:K1"/>
    </sheetView>
  </sheetViews>
  <sheetFormatPr defaultColWidth="9.140625" defaultRowHeight="12.75"/>
  <cols>
    <col min="7" max="7" width="8.57421875" style="0" customWidth="1"/>
    <col min="8" max="8" width="9.140625" style="0" hidden="1" customWidth="1"/>
    <col min="9" max="9" width="6.57421875" style="0" bestFit="1" customWidth="1"/>
    <col min="10" max="10" width="10.140625" style="83" customWidth="1"/>
    <col min="11" max="11" width="10.140625" style="83" bestFit="1" customWidth="1"/>
    <col min="12" max="12" width="11.57421875" style="0" customWidth="1"/>
    <col min="13" max="14" width="11.140625" style="0" bestFit="1" customWidth="1"/>
  </cols>
  <sheetData>
    <row r="1" spans="1:11" ht="15.75">
      <c r="A1" s="294" t="s">
        <v>199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295" t="s">
        <v>416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85"/>
      <c r="B3" s="86"/>
      <c r="C3" s="86"/>
      <c r="D3" s="86"/>
      <c r="E3" s="86"/>
      <c r="F3" s="86"/>
      <c r="G3" s="86"/>
      <c r="H3" s="86"/>
      <c r="I3" s="86"/>
      <c r="J3" s="126"/>
      <c r="K3" s="3"/>
    </row>
    <row r="4" spans="1:11" ht="12.75" customHeight="1">
      <c r="A4" s="238" t="s">
        <v>408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96" t="s">
        <v>78</v>
      </c>
      <c r="B5" s="296"/>
      <c r="C5" s="296"/>
      <c r="D5" s="296"/>
      <c r="E5" s="296"/>
      <c r="F5" s="296"/>
      <c r="G5" s="296"/>
      <c r="H5" s="296"/>
      <c r="I5" s="87" t="s">
        <v>337</v>
      </c>
      <c r="J5" s="88" t="s">
        <v>373</v>
      </c>
      <c r="K5" s="88" t="s">
        <v>374</v>
      </c>
    </row>
    <row r="6" spans="1:11" ht="12.75">
      <c r="A6" s="297">
        <v>1</v>
      </c>
      <c r="B6" s="297"/>
      <c r="C6" s="297"/>
      <c r="D6" s="297"/>
      <c r="E6" s="297"/>
      <c r="F6" s="297"/>
      <c r="G6" s="297"/>
      <c r="H6" s="297"/>
      <c r="I6" s="89">
        <v>2</v>
      </c>
      <c r="J6" s="90" t="s">
        <v>339</v>
      </c>
      <c r="K6" s="90" t="s">
        <v>340</v>
      </c>
    </row>
    <row r="7" spans="1:11" ht="12.75">
      <c r="A7" s="298" t="s">
        <v>193</v>
      </c>
      <c r="B7" s="299"/>
      <c r="C7" s="299"/>
      <c r="D7" s="299"/>
      <c r="E7" s="299"/>
      <c r="F7" s="299"/>
      <c r="G7" s="299"/>
      <c r="H7" s="299"/>
      <c r="I7" s="300"/>
      <c r="J7" s="300"/>
      <c r="K7" s="301"/>
    </row>
    <row r="8" spans="1:11" ht="12.75">
      <c r="A8" s="235" t="s">
        <v>61</v>
      </c>
      <c r="B8" s="236"/>
      <c r="C8" s="236"/>
      <c r="D8" s="236"/>
      <c r="E8" s="236"/>
      <c r="F8" s="236"/>
      <c r="G8" s="236"/>
      <c r="H8" s="236"/>
      <c r="I8" s="4">
        <v>1</v>
      </c>
      <c r="J8" s="25">
        <v>118550814</v>
      </c>
      <c r="K8" s="25">
        <v>76827651.44959068</v>
      </c>
    </row>
    <row r="9" spans="1:12" ht="12.75">
      <c r="A9" s="235" t="s">
        <v>62</v>
      </c>
      <c r="B9" s="236"/>
      <c r="C9" s="236"/>
      <c r="D9" s="236"/>
      <c r="E9" s="236"/>
      <c r="F9" s="236"/>
      <c r="G9" s="236"/>
      <c r="H9" s="236"/>
      <c r="I9" s="4">
        <v>2</v>
      </c>
      <c r="J9" s="25">
        <v>117961616</v>
      </c>
      <c r="K9" s="25">
        <v>114841812.948661</v>
      </c>
      <c r="L9" s="9"/>
    </row>
    <row r="10" spans="1:11" ht="12.75">
      <c r="A10" s="235" t="s">
        <v>63</v>
      </c>
      <c r="B10" s="236"/>
      <c r="C10" s="236"/>
      <c r="D10" s="236"/>
      <c r="E10" s="236"/>
      <c r="F10" s="236"/>
      <c r="G10" s="236"/>
      <c r="H10" s="236"/>
      <c r="I10" s="4">
        <v>3</v>
      </c>
      <c r="J10" s="25">
        <v>51390636.3</v>
      </c>
      <c r="K10" s="25">
        <v>87321000</v>
      </c>
    </row>
    <row r="11" spans="1:11" ht="12.75">
      <c r="A11" s="235" t="s">
        <v>64</v>
      </c>
      <c r="B11" s="236"/>
      <c r="C11" s="236"/>
      <c r="D11" s="236"/>
      <c r="E11" s="236"/>
      <c r="F11" s="236"/>
      <c r="G11" s="236"/>
      <c r="H11" s="236"/>
      <c r="I11" s="4">
        <v>4</v>
      </c>
      <c r="J11" s="25"/>
      <c r="K11" s="25"/>
    </row>
    <row r="12" spans="1:11" ht="12.75">
      <c r="A12" s="235" t="s">
        <v>65</v>
      </c>
      <c r="B12" s="236"/>
      <c r="C12" s="236"/>
      <c r="D12" s="236"/>
      <c r="E12" s="236"/>
      <c r="F12" s="236"/>
      <c r="G12" s="236"/>
      <c r="H12" s="236"/>
      <c r="I12" s="4">
        <v>5</v>
      </c>
      <c r="J12" s="25"/>
      <c r="K12" s="25"/>
    </row>
    <row r="13" spans="1:13" ht="12.75">
      <c r="A13" s="235" t="s">
        <v>70</v>
      </c>
      <c r="B13" s="236"/>
      <c r="C13" s="236"/>
      <c r="D13" s="236"/>
      <c r="E13" s="236"/>
      <c r="F13" s="236"/>
      <c r="G13" s="236"/>
      <c r="H13" s="236"/>
      <c r="I13" s="4">
        <v>6</v>
      </c>
      <c r="J13" s="25">
        <v>24272384.3</v>
      </c>
      <c r="K13" s="25">
        <v>20711500</v>
      </c>
      <c r="M13" s="9"/>
    </row>
    <row r="14" spans="1:11" ht="12.75">
      <c r="A14" s="230" t="s">
        <v>194</v>
      </c>
      <c r="B14" s="231"/>
      <c r="C14" s="231"/>
      <c r="D14" s="231"/>
      <c r="E14" s="231"/>
      <c r="F14" s="231"/>
      <c r="G14" s="231"/>
      <c r="H14" s="231"/>
      <c r="I14" s="4">
        <v>7</v>
      </c>
      <c r="J14" s="24">
        <f>SUM(J8:J13)</f>
        <v>312175450.6</v>
      </c>
      <c r="K14" s="24">
        <f>SUM(K8:K13)</f>
        <v>299701964.39825165</v>
      </c>
    </row>
    <row r="15" spans="1:11" ht="12.75">
      <c r="A15" s="235" t="s">
        <v>71</v>
      </c>
      <c r="B15" s="236"/>
      <c r="C15" s="236"/>
      <c r="D15" s="236"/>
      <c r="E15" s="236"/>
      <c r="F15" s="236"/>
      <c r="G15" s="236"/>
      <c r="H15" s="236"/>
      <c r="I15" s="4">
        <v>8</v>
      </c>
      <c r="J15" s="25"/>
      <c r="K15" s="25"/>
    </row>
    <row r="16" spans="1:11" ht="12.75">
      <c r="A16" s="235" t="s">
        <v>72</v>
      </c>
      <c r="B16" s="236"/>
      <c r="C16" s="236"/>
      <c r="D16" s="236"/>
      <c r="E16" s="236"/>
      <c r="F16" s="236"/>
      <c r="G16" s="236"/>
      <c r="H16" s="236"/>
      <c r="I16" s="4">
        <v>9</v>
      </c>
      <c r="J16" s="25">
        <v>27974719</v>
      </c>
      <c r="K16" s="25">
        <v>81406000</v>
      </c>
    </row>
    <row r="17" spans="1:11" ht="12.75">
      <c r="A17" s="235" t="s">
        <v>73</v>
      </c>
      <c r="B17" s="236"/>
      <c r="C17" s="236"/>
      <c r="D17" s="236"/>
      <c r="E17" s="236"/>
      <c r="F17" s="236"/>
      <c r="G17" s="236"/>
      <c r="H17" s="236"/>
      <c r="I17" s="4">
        <v>10</v>
      </c>
      <c r="J17" s="25">
        <v>72939104</v>
      </c>
      <c r="K17" s="25">
        <v>12988000</v>
      </c>
    </row>
    <row r="18" spans="1:13" ht="12.75">
      <c r="A18" s="235" t="s">
        <v>74</v>
      </c>
      <c r="B18" s="236"/>
      <c r="C18" s="236"/>
      <c r="D18" s="236"/>
      <c r="E18" s="236"/>
      <c r="F18" s="236"/>
      <c r="G18" s="236"/>
      <c r="H18" s="236"/>
      <c r="I18" s="4">
        <v>11</v>
      </c>
      <c r="J18" s="121">
        <v>32375000</v>
      </c>
      <c r="K18" s="121">
        <v>53495624.57830766</v>
      </c>
      <c r="L18" s="9"/>
      <c r="M18" s="9"/>
    </row>
    <row r="19" spans="1:15" ht="12.75">
      <c r="A19" s="230" t="s">
        <v>195</v>
      </c>
      <c r="B19" s="231"/>
      <c r="C19" s="231"/>
      <c r="D19" s="231"/>
      <c r="E19" s="231"/>
      <c r="F19" s="231"/>
      <c r="G19" s="231"/>
      <c r="H19" s="231"/>
      <c r="I19" s="4">
        <v>12</v>
      </c>
      <c r="J19" s="24">
        <f>SUM(J15:J18)</f>
        <v>133288823</v>
      </c>
      <c r="K19" s="24">
        <f>SUM(K15:K18)</f>
        <v>147889624.57830766</v>
      </c>
      <c r="N19" s="9"/>
      <c r="O19" s="9"/>
    </row>
    <row r="20" spans="1:13" ht="12.75">
      <c r="A20" s="230" t="s">
        <v>57</v>
      </c>
      <c r="B20" s="231"/>
      <c r="C20" s="231"/>
      <c r="D20" s="231"/>
      <c r="E20" s="231"/>
      <c r="F20" s="231"/>
      <c r="G20" s="231"/>
      <c r="H20" s="231"/>
      <c r="I20" s="4">
        <v>13</v>
      </c>
      <c r="J20" s="24">
        <f>IF(J14&gt;J19,J14-J19,0)</f>
        <v>178886627.60000002</v>
      </c>
      <c r="K20" s="24">
        <f>IF(K14&gt;K19,K14-K19,0)</f>
        <v>151812339.819944</v>
      </c>
      <c r="M20" s="9"/>
    </row>
    <row r="21" spans="1:11" ht="12.75">
      <c r="A21" s="230" t="s">
        <v>58</v>
      </c>
      <c r="B21" s="231"/>
      <c r="C21" s="231"/>
      <c r="D21" s="231"/>
      <c r="E21" s="231"/>
      <c r="F21" s="231"/>
      <c r="G21" s="231"/>
      <c r="H21" s="231"/>
      <c r="I21" s="4">
        <v>14</v>
      </c>
      <c r="J21" s="24">
        <f>IF(J19&gt;J14,J19-J14,0)</f>
        <v>0</v>
      </c>
      <c r="K21" s="24">
        <f>IF(K19&gt;K14,K19-K14,0)</f>
        <v>0</v>
      </c>
    </row>
    <row r="22" spans="1:11" ht="12.75">
      <c r="A22" s="298" t="s">
        <v>196</v>
      </c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35" t="s">
        <v>237</v>
      </c>
      <c r="B23" s="236"/>
      <c r="C23" s="236"/>
      <c r="D23" s="236"/>
      <c r="E23" s="236"/>
      <c r="F23" s="236"/>
      <c r="G23" s="236"/>
      <c r="H23" s="236"/>
      <c r="I23" s="4">
        <v>15</v>
      </c>
      <c r="J23" s="25">
        <v>2448000</v>
      </c>
      <c r="K23" s="25">
        <v>1220000</v>
      </c>
    </row>
    <row r="24" spans="1:11" ht="12.75">
      <c r="A24" s="235" t="s">
        <v>238</v>
      </c>
      <c r="B24" s="236"/>
      <c r="C24" s="236"/>
      <c r="D24" s="236"/>
      <c r="E24" s="236"/>
      <c r="F24" s="236"/>
      <c r="G24" s="236"/>
      <c r="H24" s="236"/>
      <c r="I24" s="4">
        <v>16</v>
      </c>
      <c r="J24" s="121">
        <v>86896000</v>
      </c>
      <c r="K24" s="25">
        <v>85894000</v>
      </c>
    </row>
    <row r="25" spans="1:11" ht="12.75">
      <c r="A25" s="235" t="s">
        <v>239</v>
      </c>
      <c r="B25" s="236"/>
      <c r="C25" s="236"/>
      <c r="D25" s="236"/>
      <c r="E25" s="236"/>
      <c r="F25" s="236"/>
      <c r="G25" s="236"/>
      <c r="H25" s="236"/>
      <c r="I25" s="4">
        <v>17</v>
      </c>
      <c r="J25" s="25">
        <v>5147158</v>
      </c>
      <c r="K25" s="25">
        <v>4172000</v>
      </c>
    </row>
    <row r="26" spans="1:11" ht="12.75">
      <c r="A26" s="235" t="s">
        <v>240</v>
      </c>
      <c r="B26" s="236"/>
      <c r="C26" s="236"/>
      <c r="D26" s="236"/>
      <c r="E26" s="236"/>
      <c r="F26" s="236"/>
      <c r="G26" s="236"/>
      <c r="H26" s="236"/>
      <c r="I26" s="4">
        <v>18</v>
      </c>
      <c r="J26" s="25"/>
      <c r="K26" s="25"/>
    </row>
    <row r="27" spans="1:11" ht="12.75">
      <c r="A27" s="235" t="s">
        <v>241</v>
      </c>
      <c r="B27" s="236"/>
      <c r="C27" s="236"/>
      <c r="D27" s="236"/>
      <c r="E27" s="236"/>
      <c r="F27" s="236"/>
      <c r="G27" s="236"/>
      <c r="H27" s="236"/>
      <c r="I27" s="4">
        <v>19</v>
      </c>
      <c r="J27" s="25">
        <v>2466000</v>
      </c>
      <c r="K27" s="25">
        <v>1967000</v>
      </c>
    </row>
    <row r="28" spans="1:11" ht="12.75">
      <c r="A28" s="230" t="s">
        <v>200</v>
      </c>
      <c r="B28" s="231"/>
      <c r="C28" s="231"/>
      <c r="D28" s="231"/>
      <c r="E28" s="231"/>
      <c r="F28" s="231"/>
      <c r="G28" s="231"/>
      <c r="H28" s="231"/>
      <c r="I28" s="4">
        <v>20</v>
      </c>
      <c r="J28" s="24">
        <f>SUM(J23:J27)</f>
        <v>96957158</v>
      </c>
      <c r="K28" s="24">
        <f>SUM(K23:K27)</f>
        <v>93253000</v>
      </c>
    </row>
    <row r="29" spans="1:11" ht="12.75">
      <c r="A29" s="235" t="s">
        <v>145</v>
      </c>
      <c r="B29" s="236"/>
      <c r="C29" s="236"/>
      <c r="D29" s="236"/>
      <c r="E29" s="236"/>
      <c r="F29" s="236"/>
      <c r="G29" s="236"/>
      <c r="H29" s="236"/>
      <c r="I29" s="4">
        <v>21</v>
      </c>
      <c r="J29" s="25">
        <v>68476400</v>
      </c>
      <c r="K29" s="25">
        <v>72329000</v>
      </c>
    </row>
    <row r="30" spans="1:13" ht="12.75">
      <c r="A30" s="235" t="s">
        <v>146</v>
      </c>
      <c r="B30" s="236"/>
      <c r="C30" s="236"/>
      <c r="D30" s="236"/>
      <c r="E30" s="236"/>
      <c r="F30" s="236"/>
      <c r="G30" s="236"/>
      <c r="H30" s="236"/>
      <c r="I30" s="4">
        <v>22</v>
      </c>
      <c r="J30" s="121">
        <v>77543000</v>
      </c>
      <c r="K30" s="25">
        <v>87217000</v>
      </c>
      <c r="M30" s="9"/>
    </row>
    <row r="31" spans="1:11" ht="12.75">
      <c r="A31" s="235" t="s">
        <v>35</v>
      </c>
      <c r="B31" s="236"/>
      <c r="C31" s="236"/>
      <c r="D31" s="236"/>
      <c r="E31" s="236"/>
      <c r="F31" s="236"/>
      <c r="G31" s="236"/>
      <c r="H31" s="236"/>
      <c r="I31" s="4">
        <v>23</v>
      </c>
      <c r="J31" s="25">
        <v>4861000</v>
      </c>
      <c r="K31" s="25">
        <v>88000</v>
      </c>
    </row>
    <row r="32" spans="1:11" ht="12.75">
      <c r="A32" s="230" t="s">
        <v>2</v>
      </c>
      <c r="B32" s="231"/>
      <c r="C32" s="231"/>
      <c r="D32" s="231"/>
      <c r="E32" s="231"/>
      <c r="F32" s="231"/>
      <c r="G32" s="231"/>
      <c r="H32" s="231"/>
      <c r="I32" s="4">
        <v>24</v>
      </c>
      <c r="J32" s="24">
        <f>SUM(J29:J31)</f>
        <v>150880400</v>
      </c>
      <c r="K32" s="24">
        <f>SUM(K29:K31)</f>
        <v>159634000</v>
      </c>
    </row>
    <row r="33" spans="1:11" ht="12.75">
      <c r="A33" s="230" t="s">
        <v>59</v>
      </c>
      <c r="B33" s="231"/>
      <c r="C33" s="231"/>
      <c r="D33" s="231"/>
      <c r="E33" s="231"/>
      <c r="F33" s="231"/>
      <c r="G33" s="231"/>
      <c r="H33" s="231"/>
      <c r="I33" s="4">
        <v>25</v>
      </c>
      <c r="J33" s="24">
        <f>IF(J28&gt;J32,J28-J32,0)</f>
        <v>0</v>
      </c>
      <c r="K33" s="24">
        <f>IF(K28&gt;K32,K28-K32,0)</f>
        <v>0</v>
      </c>
    </row>
    <row r="34" spans="1:13" ht="12.75">
      <c r="A34" s="230" t="s">
        <v>60</v>
      </c>
      <c r="B34" s="231"/>
      <c r="C34" s="231"/>
      <c r="D34" s="231"/>
      <c r="E34" s="231"/>
      <c r="F34" s="231"/>
      <c r="G34" s="231"/>
      <c r="H34" s="231"/>
      <c r="I34" s="4">
        <v>26</v>
      </c>
      <c r="J34" s="24">
        <f>IF(J32&gt;J28,J32-J28,0)</f>
        <v>53923242</v>
      </c>
      <c r="K34" s="24">
        <f>IF(K32&gt;K28,K32-K28,0)</f>
        <v>66381000</v>
      </c>
      <c r="M34" s="9"/>
    </row>
    <row r="35" spans="1:11" ht="12.75">
      <c r="A35" s="298" t="s">
        <v>197</v>
      </c>
      <c r="B35" s="299"/>
      <c r="C35" s="299"/>
      <c r="D35" s="299"/>
      <c r="E35" s="299"/>
      <c r="F35" s="299"/>
      <c r="G35" s="299"/>
      <c r="H35" s="299"/>
      <c r="I35" s="300"/>
      <c r="J35" s="300"/>
      <c r="K35" s="301"/>
    </row>
    <row r="36" spans="1:11" ht="12.75">
      <c r="A36" s="235" t="s">
        <v>206</v>
      </c>
      <c r="B36" s="236"/>
      <c r="C36" s="236"/>
      <c r="D36" s="236"/>
      <c r="E36" s="236"/>
      <c r="F36" s="236"/>
      <c r="G36" s="236"/>
      <c r="H36" s="236"/>
      <c r="I36" s="4">
        <v>27</v>
      </c>
      <c r="J36" s="22"/>
      <c r="K36" s="25"/>
    </row>
    <row r="37" spans="1:11" ht="12.75">
      <c r="A37" s="235" t="s">
        <v>50</v>
      </c>
      <c r="B37" s="236"/>
      <c r="C37" s="236"/>
      <c r="D37" s="236"/>
      <c r="E37" s="236"/>
      <c r="F37" s="236"/>
      <c r="G37" s="236"/>
      <c r="H37" s="236"/>
      <c r="I37" s="4">
        <v>28</v>
      </c>
      <c r="J37" s="25">
        <v>606707000</v>
      </c>
      <c r="K37" s="25">
        <v>111722000</v>
      </c>
    </row>
    <row r="38" spans="1:11" ht="12.75">
      <c r="A38" s="235" t="s">
        <v>51</v>
      </c>
      <c r="B38" s="236"/>
      <c r="C38" s="236"/>
      <c r="D38" s="236"/>
      <c r="E38" s="236"/>
      <c r="F38" s="236"/>
      <c r="G38" s="236"/>
      <c r="H38" s="236"/>
      <c r="I38" s="4">
        <v>29</v>
      </c>
      <c r="J38" s="25"/>
      <c r="K38" s="25"/>
    </row>
    <row r="39" spans="1:12" ht="12.75">
      <c r="A39" s="230" t="s">
        <v>87</v>
      </c>
      <c r="B39" s="231"/>
      <c r="C39" s="231"/>
      <c r="D39" s="231"/>
      <c r="E39" s="231"/>
      <c r="F39" s="231"/>
      <c r="G39" s="231"/>
      <c r="H39" s="231"/>
      <c r="I39" s="4">
        <v>30</v>
      </c>
      <c r="J39" s="24">
        <f>SUM(J36:J38)</f>
        <v>606707000</v>
      </c>
      <c r="K39" s="24">
        <f>SUM(K36:K38)</f>
        <v>111722000</v>
      </c>
      <c r="L39" s="112"/>
    </row>
    <row r="40" spans="1:12" ht="12.75">
      <c r="A40" s="235" t="s">
        <v>52</v>
      </c>
      <c r="B40" s="236"/>
      <c r="C40" s="236"/>
      <c r="D40" s="236"/>
      <c r="E40" s="236"/>
      <c r="F40" s="236"/>
      <c r="G40" s="236"/>
      <c r="H40" s="236"/>
      <c r="I40" s="4">
        <v>31</v>
      </c>
      <c r="J40" s="25">
        <f>760234000-J42</f>
        <v>757293000</v>
      </c>
      <c r="K40" s="121">
        <f>256884000-K42</f>
        <v>253734908.5398829</v>
      </c>
      <c r="L40" s="143"/>
    </row>
    <row r="41" spans="1:12" ht="12.75">
      <c r="A41" s="235" t="s">
        <v>53</v>
      </c>
      <c r="B41" s="236"/>
      <c r="C41" s="236"/>
      <c r="D41" s="236"/>
      <c r="E41" s="236"/>
      <c r="F41" s="236"/>
      <c r="G41" s="236"/>
      <c r="H41" s="236"/>
      <c r="I41" s="4">
        <v>32</v>
      </c>
      <c r="J41" s="25"/>
      <c r="K41" s="121"/>
      <c r="L41" s="112"/>
    </row>
    <row r="42" spans="1:12" ht="12.75">
      <c r="A42" s="235" t="s">
        <v>54</v>
      </c>
      <c r="B42" s="236"/>
      <c r="C42" s="236"/>
      <c r="D42" s="236"/>
      <c r="E42" s="236"/>
      <c r="F42" s="236"/>
      <c r="G42" s="236"/>
      <c r="H42" s="236"/>
      <c r="I42" s="4">
        <v>33</v>
      </c>
      <c r="J42" s="121">
        <v>2941000</v>
      </c>
      <c r="K42" s="121">
        <v>3149091.46011709</v>
      </c>
      <c r="L42" s="143"/>
    </row>
    <row r="43" spans="1:11" ht="12.75">
      <c r="A43" s="235" t="s">
        <v>55</v>
      </c>
      <c r="B43" s="236"/>
      <c r="C43" s="236"/>
      <c r="D43" s="236"/>
      <c r="E43" s="236"/>
      <c r="F43" s="236"/>
      <c r="G43" s="236"/>
      <c r="H43" s="236"/>
      <c r="I43" s="4">
        <v>34</v>
      </c>
      <c r="J43" s="25"/>
      <c r="K43" s="25"/>
    </row>
    <row r="44" spans="1:11" ht="12.75">
      <c r="A44" s="235" t="s">
        <v>56</v>
      </c>
      <c r="B44" s="236"/>
      <c r="C44" s="236"/>
      <c r="D44" s="236"/>
      <c r="E44" s="236"/>
      <c r="F44" s="236"/>
      <c r="G44" s="236"/>
      <c r="H44" s="236"/>
      <c r="I44" s="4">
        <v>35</v>
      </c>
      <c r="J44" s="25"/>
      <c r="K44" s="25"/>
    </row>
    <row r="45" spans="1:11" ht="12.75">
      <c r="A45" s="230" t="s">
        <v>88</v>
      </c>
      <c r="B45" s="231"/>
      <c r="C45" s="231"/>
      <c r="D45" s="231"/>
      <c r="E45" s="231"/>
      <c r="F45" s="231"/>
      <c r="G45" s="231"/>
      <c r="H45" s="231"/>
      <c r="I45" s="4">
        <v>36</v>
      </c>
      <c r="J45" s="24">
        <f>SUM(J40:J44)</f>
        <v>760234000</v>
      </c>
      <c r="K45" s="24">
        <f>SUM(K40:K44)</f>
        <v>256884000</v>
      </c>
    </row>
    <row r="46" spans="1:11" ht="12.75">
      <c r="A46" s="230" t="s">
        <v>36</v>
      </c>
      <c r="B46" s="231"/>
      <c r="C46" s="231"/>
      <c r="D46" s="231"/>
      <c r="E46" s="231"/>
      <c r="F46" s="231"/>
      <c r="G46" s="231"/>
      <c r="H46" s="231"/>
      <c r="I46" s="4">
        <v>37</v>
      </c>
      <c r="J46" s="24">
        <f>IF(J39&gt;J45,J39-J45,0)</f>
        <v>0</v>
      </c>
      <c r="K46" s="24">
        <f>IF(K39&gt;K45,K39-K45,0)</f>
        <v>0</v>
      </c>
    </row>
    <row r="47" spans="1:11" ht="12.75">
      <c r="A47" s="230" t="s">
        <v>37</v>
      </c>
      <c r="B47" s="231"/>
      <c r="C47" s="231"/>
      <c r="D47" s="231"/>
      <c r="E47" s="231"/>
      <c r="F47" s="231"/>
      <c r="G47" s="231"/>
      <c r="H47" s="231"/>
      <c r="I47" s="4">
        <v>38</v>
      </c>
      <c r="J47" s="24">
        <f>IF(J45&gt;J39,J45-J39,0)</f>
        <v>153527000</v>
      </c>
      <c r="K47" s="24">
        <f>IF(K45&gt;K39,K45-K39,0)</f>
        <v>145162000</v>
      </c>
    </row>
    <row r="48" spans="1:12" ht="12.75">
      <c r="A48" s="235" t="s">
        <v>89</v>
      </c>
      <c r="B48" s="236"/>
      <c r="C48" s="236"/>
      <c r="D48" s="236"/>
      <c r="E48" s="236"/>
      <c r="F48" s="236"/>
      <c r="G48" s="236"/>
      <c r="H48" s="236"/>
      <c r="I48" s="4">
        <v>39</v>
      </c>
      <c r="J48" s="24">
        <f>IF(J20-J21+J33-J34+J46-J47&gt;0,J20-J21+J33-J34+J46-J47,0)</f>
        <v>0</v>
      </c>
      <c r="K48" s="24">
        <f>IF(K20-K21+K33-K34+K46-K47&gt;0,K20-K21+K33-K34+K46-K47,0)</f>
        <v>0</v>
      </c>
      <c r="L48" s="9"/>
    </row>
    <row r="49" spans="1:13" ht="12.75">
      <c r="A49" s="235" t="s">
        <v>90</v>
      </c>
      <c r="B49" s="236"/>
      <c r="C49" s="236"/>
      <c r="D49" s="236"/>
      <c r="E49" s="236"/>
      <c r="F49" s="236"/>
      <c r="G49" s="236"/>
      <c r="H49" s="236"/>
      <c r="I49" s="4">
        <v>40</v>
      </c>
      <c r="J49" s="24">
        <f>IF(J21-J20+J34-J33+J47-J46&gt;0,J21-J20+J34-J33+J47-J46,0)</f>
        <v>28563614.399999976</v>
      </c>
      <c r="K49" s="24">
        <f>IF(K21-K20+K34-K33+K47-K46&gt;0,K21-K20+K34-K33+K47-K46,0)</f>
        <v>59730660.180056006</v>
      </c>
      <c r="L49" s="9"/>
      <c r="M49" s="9"/>
    </row>
    <row r="50" spans="1:13" ht="12.75">
      <c r="A50" s="235" t="s">
        <v>198</v>
      </c>
      <c r="B50" s="236"/>
      <c r="C50" s="236"/>
      <c r="D50" s="236"/>
      <c r="E50" s="236"/>
      <c r="F50" s="236"/>
      <c r="G50" s="236"/>
      <c r="H50" s="236"/>
      <c r="I50" s="4">
        <v>41</v>
      </c>
      <c r="J50" s="25">
        <v>152362738</v>
      </c>
      <c r="K50" s="25">
        <v>145959842</v>
      </c>
      <c r="L50" s="9"/>
      <c r="M50" s="9"/>
    </row>
    <row r="51" spans="1:13" ht="12.75">
      <c r="A51" s="235" t="s">
        <v>234</v>
      </c>
      <c r="B51" s="236"/>
      <c r="C51" s="236"/>
      <c r="D51" s="236"/>
      <c r="E51" s="236"/>
      <c r="F51" s="236"/>
      <c r="G51" s="236"/>
      <c r="H51" s="236"/>
      <c r="I51" s="4">
        <v>42</v>
      </c>
      <c r="J51" s="25"/>
      <c r="K51" s="141"/>
      <c r="L51" s="9"/>
      <c r="M51" s="9"/>
    </row>
    <row r="52" spans="1:13" ht="12.75">
      <c r="A52" s="235" t="s">
        <v>235</v>
      </c>
      <c r="B52" s="236"/>
      <c r="C52" s="236"/>
      <c r="D52" s="236"/>
      <c r="E52" s="236"/>
      <c r="F52" s="236"/>
      <c r="G52" s="236"/>
      <c r="H52" s="236"/>
      <c r="I52" s="4">
        <v>43</v>
      </c>
      <c r="J52" s="25">
        <f>J49</f>
        <v>28563614.399999976</v>
      </c>
      <c r="K52" s="25">
        <f>K49</f>
        <v>59730660.180056006</v>
      </c>
      <c r="M52" s="9"/>
    </row>
    <row r="53" spans="1:13" ht="12.75">
      <c r="A53" s="256" t="s">
        <v>236</v>
      </c>
      <c r="B53" s="257"/>
      <c r="C53" s="257"/>
      <c r="D53" s="257"/>
      <c r="E53" s="257"/>
      <c r="F53" s="257"/>
      <c r="G53" s="257"/>
      <c r="H53" s="257"/>
      <c r="I53" s="7">
        <v>44</v>
      </c>
      <c r="J53" s="28">
        <f>J50+J51-J52</f>
        <v>123799123.60000002</v>
      </c>
      <c r="K53" s="28">
        <f>K50+K51-K52</f>
        <v>86229181.819944</v>
      </c>
      <c r="L53" s="9"/>
      <c r="M53" s="9"/>
    </row>
    <row r="54" ht="12.75">
      <c r="L54" s="9"/>
    </row>
  </sheetData>
  <sheetProtection/>
  <mergeCells count="52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8:H18"/>
    <mergeCell ref="A19:H19"/>
    <mergeCell ref="A20:H20"/>
    <mergeCell ref="A13:H13"/>
    <mergeCell ref="A14:H14"/>
    <mergeCell ref="A15:H15"/>
    <mergeCell ref="A16:H16"/>
    <mergeCell ref="A12:H12"/>
    <mergeCell ref="A5:H5"/>
    <mergeCell ref="A6:H6"/>
    <mergeCell ref="A7:K7"/>
    <mergeCell ref="A8:H8"/>
    <mergeCell ref="A17:H17"/>
    <mergeCell ref="A4:K4"/>
    <mergeCell ref="A9:H9"/>
    <mergeCell ref="A10:H10"/>
    <mergeCell ref="A1:K1"/>
    <mergeCell ref="A2:K2"/>
    <mergeCell ref="A11:H11"/>
  </mergeCells>
  <dataValidations count="2">
    <dataValidation type="whole" operator="notEqual" allowBlank="1" showInputMessage="1" showErrorMessage="1" errorTitle="Pogrešan unos" error="Mogu se unijeti samo cjelobrojne vrijednosti." sqref="J40:K44 J15:K18 J23:K27 J8:K13 J29:K31 J36:K38 J50:J52 K50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110" zoomScaleNormal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" width="9.140625" style="94" customWidth="1"/>
    <col min="2" max="2" width="4.421875" style="94" customWidth="1"/>
    <col min="3" max="3" width="9.140625" style="94" customWidth="1"/>
    <col min="4" max="4" width="7.57421875" style="94" customWidth="1"/>
    <col min="5" max="5" width="12.00390625" style="94" customWidth="1"/>
    <col min="6" max="6" width="9.140625" style="94" customWidth="1"/>
    <col min="7" max="7" width="6.7109375" style="94" customWidth="1"/>
    <col min="8" max="8" width="3.140625" style="94" customWidth="1"/>
    <col min="9" max="9" width="6.140625" style="94" customWidth="1"/>
    <col min="10" max="10" width="10.8515625" style="83" bestFit="1" customWidth="1"/>
    <col min="11" max="11" width="10.8515625" style="112" bestFit="1" customWidth="1"/>
    <col min="12" max="12" width="12.7109375" style="120" bestFit="1" customWidth="1"/>
    <col min="13" max="13" width="11.7109375" style="94" bestFit="1" customWidth="1"/>
    <col min="14" max="16384" width="9.140625" style="94" customWidth="1"/>
  </cols>
  <sheetData>
    <row r="1" spans="1:11" ht="15.75" customHeight="1">
      <c r="A1" s="308" t="s">
        <v>338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2.75">
      <c r="A2" s="320" t="s">
        <v>419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9" customHeight="1">
      <c r="A3" s="92"/>
      <c r="B3" s="93"/>
      <c r="C3" s="95"/>
      <c r="D3" s="95"/>
      <c r="E3" s="93"/>
      <c r="F3" s="93"/>
      <c r="G3" s="93"/>
      <c r="H3" s="93"/>
      <c r="I3" s="93"/>
      <c r="J3" s="115"/>
      <c r="K3" s="113"/>
    </row>
    <row r="4" spans="1:11" ht="12.75">
      <c r="A4" s="238" t="s">
        <v>408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7.75" customHeight="1" thickBot="1">
      <c r="A5" s="318" t="s">
        <v>78</v>
      </c>
      <c r="B5" s="318"/>
      <c r="C5" s="318"/>
      <c r="D5" s="318"/>
      <c r="E5" s="318"/>
      <c r="F5" s="318"/>
      <c r="G5" s="318"/>
      <c r="H5" s="318"/>
      <c r="I5" s="96" t="s">
        <v>361</v>
      </c>
      <c r="J5" s="116" t="s">
        <v>188</v>
      </c>
      <c r="K5" s="116" t="s">
        <v>189</v>
      </c>
    </row>
    <row r="6" spans="1:11" ht="12.75">
      <c r="A6" s="319">
        <v>1</v>
      </c>
      <c r="B6" s="319"/>
      <c r="C6" s="319"/>
      <c r="D6" s="319"/>
      <c r="E6" s="319"/>
      <c r="F6" s="319"/>
      <c r="G6" s="319"/>
      <c r="H6" s="319"/>
      <c r="I6" s="97">
        <v>2</v>
      </c>
      <c r="J6" s="90" t="s">
        <v>339</v>
      </c>
      <c r="K6" s="90" t="s">
        <v>340</v>
      </c>
    </row>
    <row r="7" spans="1:11" ht="12.75">
      <c r="A7" s="310" t="s">
        <v>341</v>
      </c>
      <c r="B7" s="311"/>
      <c r="C7" s="311"/>
      <c r="D7" s="311"/>
      <c r="E7" s="311"/>
      <c r="F7" s="311"/>
      <c r="G7" s="311"/>
      <c r="H7" s="311"/>
      <c r="I7" s="98">
        <v>1</v>
      </c>
      <c r="J7" s="23">
        <v>1626000900</v>
      </c>
      <c r="K7" s="23">
        <v>1626000900</v>
      </c>
    </row>
    <row r="8" spans="1:11" ht="12.75">
      <c r="A8" s="310" t="s">
        <v>342</v>
      </c>
      <c r="B8" s="311"/>
      <c r="C8" s="311"/>
      <c r="D8" s="311"/>
      <c r="E8" s="311"/>
      <c r="F8" s="311"/>
      <c r="G8" s="311"/>
      <c r="H8" s="311"/>
      <c r="I8" s="98">
        <v>2</v>
      </c>
      <c r="J8" s="25">
        <v>24569630</v>
      </c>
      <c r="K8" s="25">
        <v>24569630</v>
      </c>
    </row>
    <row r="9" spans="1:13" ht="12.75">
      <c r="A9" s="310" t="s">
        <v>343</v>
      </c>
      <c r="B9" s="311"/>
      <c r="C9" s="311"/>
      <c r="D9" s="311"/>
      <c r="E9" s="311"/>
      <c r="F9" s="311"/>
      <c r="G9" s="311"/>
      <c r="H9" s="311"/>
      <c r="I9" s="98">
        <v>3</v>
      </c>
      <c r="J9" s="25">
        <v>52039980</v>
      </c>
      <c r="K9" s="121">
        <v>65257500.21575928</v>
      </c>
      <c r="M9" s="120"/>
    </row>
    <row r="10" spans="1:11" ht="12.75">
      <c r="A10" s="310" t="s">
        <v>344</v>
      </c>
      <c r="B10" s="311"/>
      <c r="C10" s="311"/>
      <c r="D10" s="311"/>
      <c r="E10" s="311"/>
      <c r="F10" s="311"/>
      <c r="G10" s="311"/>
      <c r="H10" s="311"/>
      <c r="I10" s="98">
        <v>4</v>
      </c>
      <c r="J10" s="25">
        <v>-110891556</v>
      </c>
      <c r="K10" s="25">
        <v>-46148603</v>
      </c>
    </row>
    <row r="11" spans="1:11" ht="12.75" customHeight="1">
      <c r="A11" s="310" t="s">
        <v>345</v>
      </c>
      <c r="B11" s="311"/>
      <c r="C11" s="311"/>
      <c r="D11" s="311"/>
      <c r="E11" s="311"/>
      <c r="F11" s="311"/>
      <c r="G11" s="311"/>
      <c r="H11" s="311"/>
      <c r="I11" s="98">
        <v>5</v>
      </c>
      <c r="J11" s="25">
        <v>69281062</v>
      </c>
      <c r="K11" s="25">
        <v>61505521.52603068</v>
      </c>
    </row>
    <row r="12" spans="1:11" ht="12.75" customHeight="1">
      <c r="A12" s="310" t="s">
        <v>346</v>
      </c>
      <c r="B12" s="311"/>
      <c r="C12" s="311"/>
      <c r="D12" s="311"/>
      <c r="E12" s="311"/>
      <c r="F12" s="311"/>
      <c r="G12" s="311"/>
      <c r="H12" s="311"/>
      <c r="I12" s="98">
        <v>6</v>
      </c>
      <c r="J12" s="25">
        <v>0</v>
      </c>
      <c r="K12" s="25">
        <v>0</v>
      </c>
    </row>
    <row r="13" spans="1:11" ht="12.75" customHeight="1">
      <c r="A13" s="310" t="s">
        <v>347</v>
      </c>
      <c r="B13" s="311"/>
      <c r="C13" s="311"/>
      <c r="D13" s="311"/>
      <c r="E13" s="311"/>
      <c r="F13" s="311"/>
      <c r="G13" s="311"/>
      <c r="H13" s="311"/>
      <c r="I13" s="98">
        <v>7</v>
      </c>
      <c r="J13" s="25">
        <v>0</v>
      </c>
      <c r="K13" s="25">
        <v>0</v>
      </c>
    </row>
    <row r="14" spans="1:11" ht="12.75" customHeight="1">
      <c r="A14" s="310" t="s">
        <v>348</v>
      </c>
      <c r="B14" s="311"/>
      <c r="C14" s="311"/>
      <c r="D14" s="311"/>
      <c r="E14" s="311"/>
      <c r="F14" s="311"/>
      <c r="G14" s="311"/>
      <c r="H14" s="311"/>
      <c r="I14" s="98">
        <v>8</v>
      </c>
      <c r="J14" s="25">
        <v>0</v>
      </c>
      <c r="K14" s="25">
        <v>0</v>
      </c>
    </row>
    <row r="15" spans="1:11" ht="12.75" customHeight="1">
      <c r="A15" s="310" t="s">
        <v>349</v>
      </c>
      <c r="B15" s="311"/>
      <c r="C15" s="311"/>
      <c r="D15" s="311"/>
      <c r="E15" s="311"/>
      <c r="F15" s="311"/>
      <c r="G15" s="311"/>
      <c r="H15" s="311"/>
      <c r="I15" s="98">
        <v>9</v>
      </c>
      <c r="J15" s="25">
        <v>34787364</v>
      </c>
      <c r="K15" s="25">
        <v>30977940</v>
      </c>
    </row>
    <row r="16" spans="1:12" ht="12.75" customHeight="1">
      <c r="A16" s="312" t="s">
        <v>350</v>
      </c>
      <c r="B16" s="313"/>
      <c r="C16" s="313"/>
      <c r="D16" s="313"/>
      <c r="E16" s="313"/>
      <c r="F16" s="313"/>
      <c r="G16" s="313"/>
      <c r="H16" s="313"/>
      <c r="I16" s="98">
        <v>10</v>
      </c>
      <c r="J16" s="24">
        <f>SUM(J7:J15)</f>
        <v>1695787380</v>
      </c>
      <c r="K16" s="24">
        <f>SUM(K7:K15)</f>
        <v>1762162888.74179</v>
      </c>
      <c r="L16" s="145"/>
    </row>
    <row r="17" spans="1:11" ht="12.75" customHeight="1">
      <c r="A17" s="310" t="s">
        <v>351</v>
      </c>
      <c r="B17" s="311"/>
      <c r="C17" s="311"/>
      <c r="D17" s="311"/>
      <c r="E17" s="311"/>
      <c r="F17" s="311"/>
      <c r="G17" s="311"/>
      <c r="H17" s="311"/>
      <c r="I17" s="98">
        <v>11</v>
      </c>
      <c r="J17" s="25">
        <v>-10692000</v>
      </c>
      <c r="K17" s="121">
        <v>8498977</v>
      </c>
    </row>
    <row r="18" spans="1:11" ht="12.75" customHeight="1">
      <c r="A18" s="310" t="s">
        <v>352</v>
      </c>
      <c r="B18" s="311"/>
      <c r="C18" s="311"/>
      <c r="D18" s="311"/>
      <c r="E18" s="311"/>
      <c r="F18" s="311"/>
      <c r="G18" s="311"/>
      <c r="H18" s="311"/>
      <c r="I18" s="98">
        <v>12</v>
      </c>
      <c r="J18" s="25">
        <v>0</v>
      </c>
      <c r="K18" s="25">
        <v>0</v>
      </c>
    </row>
    <row r="19" spans="1:11" ht="12.75" customHeight="1">
      <c r="A19" s="310" t="s">
        <v>353</v>
      </c>
      <c r="B19" s="311"/>
      <c r="C19" s="311"/>
      <c r="D19" s="311"/>
      <c r="E19" s="311"/>
      <c r="F19" s="311"/>
      <c r="G19" s="311"/>
      <c r="H19" s="311"/>
      <c r="I19" s="98">
        <v>13</v>
      </c>
      <c r="J19" s="25">
        <v>0</v>
      </c>
      <c r="K19" s="25">
        <v>0</v>
      </c>
    </row>
    <row r="20" spans="1:11" ht="12.75" customHeight="1">
      <c r="A20" s="310" t="s">
        <v>354</v>
      </c>
      <c r="B20" s="311"/>
      <c r="C20" s="311"/>
      <c r="D20" s="311"/>
      <c r="E20" s="311"/>
      <c r="F20" s="311"/>
      <c r="G20" s="311"/>
      <c r="H20" s="311"/>
      <c r="I20" s="98">
        <v>14</v>
      </c>
      <c r="J20" s="25">
        <v>0</v>
      </c>
      <c r="K20" s="25">
        <v>0</v>
      </c>
    </row>
    <row r="21" spans="1:11" ht="12.75" customHeight="1">
      <c r="A21" s="310" t="s">
        <v>355</v>
      </c>
      <c r="B21" s="311"/>
      <c r="C21" s="311"/>
      <c r="D21" s="311"/>
      <c r="E21" s="311"/>
      <c r="F21" s="311"/>
      <c r="G21" s="311"/>
      <c r="H21" s="311"/>
      <c r="I21" s="98">
        <v>15</v>
      </c>
      <c r="J21" s="25">
        <v>0</v>
      </c>
      <c r="K21" s="25">
        <v>0</v>
      </c>
    </row>
    <row r="22" spans="1:12" ht="12.75" customHeight="1">
      <c r="A22" s="310" t="s">
        <v>356</v>
      </c>
      <c r="B22" s="311"/>
      <c r="C22" s="311"/>
      <c r="D22" s="311"/>
      <c r="E22" s="311"/>
      <c r="F22" s="311"/>
      <c r="G22" s="311"/>
      <c r="H22" s="311"/>
      <c r="I22" s="98">
        <v>16</v>
      </c>
      <c r="J22" s="25">
        <v>71661674</v>
      </c>
      <c r="K22" s="25">
        <v>57876531.741790056</v>
      </c>
      <c r="L22" s="138"/>
    </row>
    <row r="23" spans="1:13" ht="12.75" customHeight="1">
      <c r="A23" s="312" t="s">
        <v>357</v>
      </c>
      <c r="B23" s="313"/>
      <c r="C23" s="313"/>
      <c r="D23" s="313"/>
      <c r="E23" s="313"/>
      <c r="F23" s="313"/>
      <c r="G23" s="313"/>
      <c r="H23" s="313"/>
      <c r="I23" s="98">
        <v>17</v>
      </c>
      <c r="J23" s="28">
        <f>SUM(J17:J22)</f>
        <v>60969674</v>
      </c>
      <c r="K23" s="28">
        <f>SUM(K17:K22)</f>
        <v>66375508.741790056</v>
      </c>
      <c r="M23" s="120"/>
    </row>
    <row r="24" spans="1:11" ht="12.75" customHeight="1">
      <c r="A24" s="314"/>
      <c r="B24" s="315"/>
      <c r="C24" s="315"/>
      <c r="D24" s="315"/>
      <c r="E24" s="315"/>
      <c r="F24" s="315"/>
      <c r="G24" s="315"/>
      <c r="H24" s="315"/>
      <c r="I24" s="316"/>
      <c r="J24" s="316"/>
      <c r="K24" s="317"/>
    </row>
    <row r="25" spans="1:11" ht="12.75" customHeight="1">
      <c r="A25" s="302" t="s">
        <v>358</v>
      </c>
      <c r="B25" s="303"/>
      <c r="C25" s="303"/>
      <c r="D25" s="303"/>
      <c r="E25" s="303"/>
      <c r="F25" s="303"/>
      <c r="G25" s="303"/>
      <c r="H25" s="303"/>
      <c r="I25" s="99">
        <v>18</v>
      </c>
      <c r="J25" s="118">
        <f>J23-J26</f>
        <v>60529460</v>
      </c>
      <c r="K25" s="118">
        <f>K23-K26</f>
        <v>70184932.74179006</v>
      </c>
    </row>
    <row r="26" spans="1:11" ht="23.25" customHeight="1">
      <c r="A26" s="304" t="s">
        <v>359</v>
      </c>
      <c r="B26" s="305"/>
      <c r="C26" s="305"/>
      <c r="D26" s="305"/>
      <c r="E26" s="305"/>
      <c r="F26" s="305"/>
      <c r="G26" s="305"/>
      <c r="H26" s="305"/>
      <c r="I26" s="100">
        <v>19</v>
      </c>
      <c r="J26" s="119">
        <v>440214</v>
      </c>
      <c r="K26" s="28">
        <v>-3809424</v>
      </c>
    </row>
    <row r="27" spans="1:11" ht="30" customHeight="1">
      <c r="A27" s="306" t="s">
        <v>360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</row>
    <row r="28" ht="12.75" customHeight="1"/>
  </sheetData>
  <sheetProtection/>
  <protectedRanges>
    <protectedRange sqref="E2 E4" name="Range1_1"/>
    <protectedRange sqref="G2:H2 G4:H4" name="Range1"/>
  </protectedRanges>
  <mergeCells count="26">
    <mergeCell ref="A5:H5"/>
    <mergeCell ref="A6:H6"/>
    <mergeCell ref="A7:H7"/>
    <mergeCell ref="A8:H8"/>
    <mergeCell ref="A4:K4"/>
    <mergeCell ref="A2:K2"/>
    <mergeCell ref="A9:H9"/>
    <mergeCell ref="A10:H10"/>
    <mergeCell ref="A11:H11"/>
    <mergeCell ref="A12:H12"/>
    <mergeCell ref="A19:H19"/>
    <mergeCell ref="A20:H20"/>
    <mergeCell ref="A13:H13"/>
    <mergeCell ref="A14:H14"/>
    <mergeCell ref="A15:H15"/>
    <mergeCell ref="A16:H16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</mergeCells>
  <conditionalFormatting sqref="G4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="110" zoomScaleNormal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42" t="s">
        <v>412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2.75">
      <c r="A3" s="83" t="s">
        <v>413</v>
      </c>
      <c r="B3" s="83"/>
      <c r="C3" s="83"/>
      <c r="D3" s="83"/>
      <c r="E3" s="83"/>
      <c r="F3" s="83"/>
      <c r="G3" s="112"/>
      <c r="H3" s="112"/>
      <c r="I3" s="112"/>
      <c r="J3" s="112"/>
    </row>
    <row r="4" spans="1:10" ht="51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</row>
    <row r="5" spans="1:10" ht="25.5" customHeight="1">
      <c r="A5" s="322"/>
      <c r="B5" s="323"/>
      <c r="C5" s="323"/>
      <c r="D5" s="323"/>
      <c r="E5" s="323"/>
      <c r="F5" s="323"/>
      <c r="G5" s="323"/>
      <c r="H5" s="323"/>
      <c r="I5" s="323"/>
      <c r="J5" s="323"/>
    </row>
    <row r="6" spans="1:10" ht="12.75">
      <c r="A6" s="323"/>
      <c r="B6" s="323"/>
      <c r="C6" s="323"/>
      <c r="D6" s="323"/>
      <c r="E6" s="323"/>
      <c r="F6" s="323"/>
      <c r="G6" s="323"/>
      <c r="H6" s="323"/>
      <c r="I6" s="323"/>
      <c r="J6" s="323"/>
    </row>
    <row r="7" spans="1:10" ht="24.75" customHeight="1">
      <c r="A7" s="322"/>
      <c r="B7" s="323"/>
      <c r="C7" s="323"/>
      <c r="D7" s="323"/>
      <c r="E7" s="323"/>
      <c r="F7" s="323"/>
      <c r="G7" s="323"/>
      <c r="H7" s="323"/>
      <c r="I7" s="323"/>
      <c r="J7" s="323"/>
    </row>
    <row r="8" spans="1:10" ht="12.75">
      <c r="A8" s="324"/>
      <c r="B8" s="324"/>
      <c r="C8" s="324"/>
      <c r="D8" s="324"/>
      <c r="E8" s="324"/>
      <c r="F8" s="324"/>
      <c r="G8" s="324"/>
      <c r="H8" s="324"/>
      <c r="I8" s="324"/>
      <c r="J8" s="324"/>
    </row>
    <row r="9" spans="1:10" ht="12.75">
      <c r="A9" s="114"/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</row>
  </sheetData>
  <sheetProtection/>
  <mergeCells count="5">
    <mergeCell ref="A4:J4"/>
    <mergeCell ref="A5:J5"/>
    <mergeCell ref="A6:J6"/>
    <mergeCell ref="A7:J7"/>
    <mergeCell ref="A8:J8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Administrator</cp:lastModifiedBy>
  <cp:lastPrinted>2012-10-25T09:50:46Z</cp:lastPrinted>
  <dcterms:created xsi:type="dcterms:W3CDTF">2008-10-17T11:51:54Z</dcterms:created>
  <dcterms:modified xsi:type="dcterms:W3CDTF">2012-10-25T12:39:27Z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