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<sst xmlns="http://schemas.openxmlformats.org/spreadsheetml/2006/main" count="408" uniqueCount="351">
  <si>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</si>
  <si>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</si>
  <si>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</si>
  <si>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</si>
  <si>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</si>
  <si>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</si>
  <si>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</si>
  <si>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</si>
  <si>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</si>
  <si>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</si>
  <si>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</si>
  <si>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</si>
  <si>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</si>
  <si>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</si>
  <si>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</si>
  <si>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</si>
  <si>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</si>
  <si>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</si>
  <si>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</si>
  <si>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</si>
  <si>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</si>
  <si>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</si>
  <si>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</si>
  <si>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</si>
  <si>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</si>
  <si>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</si>
  <si>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</si>
  <si>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</si>
  <si>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</si>
  <si>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</si>
  <si>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</si>
  <si>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</si>
  <si>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</si>
  <si>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</si>
  <si>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</si>
  <si>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</si>
  <si>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</si>
  <si>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</si>
  <si>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</si>
  <si>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</si>
  <si>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</si>
  <si>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</si>
  <si>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</si>
  <si>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</si>
  <si>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</si>
  <si>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</si>
  <si>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</si>
  <si>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</si>
  <si>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</si>
  <si>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</si>
  <si>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</si>
  <si>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</si>
  <si>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</si>
  <si>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</si>
  <si>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</si>
  <si>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</si>
  <si>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</si>
  <si>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</si>
  <si>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</si>
  <si>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</si>
  <si>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</si>
  <si>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</si>
  <si>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</si>
  <si>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</si>
  <si>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</si>
  <si>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</si>
  <si>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</si>
  <si>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</si>
  <si>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</si>
  <si>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</si>
  <si>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</si>
  <si>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</si>
  <si>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</si>
  <si>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</si>
  <si>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</si>
  <si>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</si>
  <si>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</si>
  <si>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</si>
  <si>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</si>
  <si>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</si>
  <si>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</si>
  <si>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</si>
  <si>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</si>
  <si>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</si>
  <si>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</si>
  <si>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</si>
  <si>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</si>
  <si>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</si>
  <si>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</si>
  <si>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</si>
  <si>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</si>
  <si>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</si>
  <si>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</si>
  <si>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</si>
  <si>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</si>
  <si>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</si>
  <si>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</si>
  <si>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</si>
  <si>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</si>
  <si>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</si>
  <si>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</si>
  <si>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</si>
  <si>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</si>
  <si>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</si>
  <si>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</si>
  <si>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</si>
  <si>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</si>
  <si>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</si>
  <si>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</si>
  <si>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</si>
  <si>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</si>
  <si>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</si>
  <si>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</si>
  <si>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</si>
  <si>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</si>
  <si>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</si>
  <si>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</si>
  <si>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</si>
  <si>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</si>
  <si>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</si>
  <si>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</si>
  <si>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</si>
  <si>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</si>
  <si>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</si>
  <si>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</si>
  <si>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</si>
  <si>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</si>
  <si>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</si>
  <si>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</si>
  <si>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</si>
  <si>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</si>
  <si>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</si>
  <si>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</si>
  <si>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</si>
  <si>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</si>
  <si>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</si>
  <si>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</si>
  <si>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</si>
  <si>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</si>
  <si>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</si>
  <si>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</si>
  <si>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</si>
  <si>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</si>
  <si>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</si>
  <si>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</si>
  <si>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</si>
  <si>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</si>
  <si>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</si>
  <si>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</si>
  <si>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</si>
  <si>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</si>
  <si>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</si>
  <si>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</si>
  <si>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</si>
  <si>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</si>
  <si>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</si>
  <si>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</si>
  <si>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</si>
  <si>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</si>
  <si>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</si>
  <si>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</si>
  <si>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</si>
  <si>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</si>
  <si>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</si>
  <si>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</si>
  <si>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</si>
  <si>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</si>
  <si>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</si>
  <si>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</si>
  <si>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</si>
  <si>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</si>
  <si>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</si>
  <si>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</si>
  <si>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</si>
  <si>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</si>
  <si>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</si>
  <si>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</si>
  <si>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</si>
  <si>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</si>
  <si>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</si>
  <si>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</si>
  <si>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</si>
  <si>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</si>
  <si>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</si>
  <si>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</si>
  <si>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</si>
  <si>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</si>
  <si>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</si>
  <si>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</si>
  <si>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</si>
  <si>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</si>
  <si>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</si>
  <si>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</si>
  <si>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</si>
  <si>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</si>
  <si>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</si>
  <si>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</si>
  <si>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</si>
  <si>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</si>
  <si>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</si>
  <si>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</si>
  <si>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</si>
  <si>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</si>
  <si>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</si>
  <si>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</si>
  <si>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</si>
  <si>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</si>
  <si>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</si>
  <si>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</si>
  <si>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</si>
  <si>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</si>
  <si>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</si>
  <si>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</si>
  <si>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</si>
  <si>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</si>
  <si>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</si>
  <si>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</si>
  <si>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</si>
  <si>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</si>
  <si>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</si>
  <si>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</si>
  <si>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</si>
  <si>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</si>
  <si>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</si>
  <si>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</si>
  <si>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</si>
  <si>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</si>
  <si>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</si>
  <si>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</si>
  <si>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</si>
  <si>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</si>
  <si>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</si>
  <si>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</si>
  <si>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</si>
  <si>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</si>
  <si>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</si>
  <si>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</si>
  <si>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</si>
  <si>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</si>
  <si>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</si>
  <si>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</si>
  <si>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</si>
  <si>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</si>
  <si>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</si>
  <si>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</si>
  <si>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</si>
  <si>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</si>
  <si>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</si>
  <si>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</si>
  <si>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</si>
  <si>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</si>
  <si>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</si>
  <si>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</si>
  <si>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</si>
  <si>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</si>
  <si>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</si>
  <si>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</si>
  <si>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</si>
  <si>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</si>
  <si>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</si>
  <si>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</si>
  <si>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</si>
  <si>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</si>
  <si>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</si>
  <si>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</si>
  <si>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</si>
  <si>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</si>
  <si>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</si>
  <si>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</si>
  <si>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</si>
  <si>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</si>
  <si>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</si>
  <si>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</si>
  <si>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</si>
  <si>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</si>
  <si>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</si>
  <si>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</si>
  <si>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</si>
  <si>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</si>
  <si>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</si>
  <si>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</si>
  <si>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</si>
  <si>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</si>
  <si>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</si>
  <si>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</si>
  <si>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</si>
  <si>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</si>
  <si>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</si>
  <si>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</si>
  <si>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</si>
  <si>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</si>
  <si>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</si>
  <si>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</si>
  <si>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</si>
  <si>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</si>
  <si>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</si>
  <si>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</si>
  <si>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</si>
  <si>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</si>
  <si>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</si>
  <si>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</si>
  <si>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</si>
  <si>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</si>
  <si>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</si>
  <si>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</si>
  <si>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</si>
  <si>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</si>
  <si>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</si>
  <si>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</si>
  <si>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</si>
  <si>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</si>
  <si>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</si>
  <si>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</si>
  <si>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</si>
  <si>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</si>
  <si>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</si>
  <si>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</si>
  <si>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</si>
  <si>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</si>
  <si>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</si>
  <si>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</si>
  <si>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</si>
  <si>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</si>
  <si>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03474780</t>
  </si>
  <si>
    <t>040020834</t>
  </si>
  <si>
    <t>57444289760</t>
  </si>
  <si>
    <t xml:space="preserve">PLAVA LAGUNA D.D. </t>
  </si>
  <si>
    <t>POREČ</t>
  </si>
  <si>
    <t>RADE KONČARA 12</t>
  </si>
  <si>
    <t>mail@lagunaporec.com</t>
  </si>
  <si>
    <t>www.lagunaporec.com</t>
  </si>
  <si>
    <t>ISTARSKA</t>
  </si>
  <si>
    <t>DA</t>
  </si>
  <si>
    <t>5510</t>
  </si>
  <si>
    <t>TRAVEL D.O.O</t>
  </si>
  <si>
    <t>RADE KONČARA 12, POREČ</t>
  </si>
  <si>
    <t>00617474</t>
  </si>
  <si>
    <t>ISTRA DMC D.O.O</t>
  </si>
  <si>
    <t>JADRANSKA 66, UMAG</t>
  </si>
  <si>
    <t>03530124</t>
  </si>
  <si>
    <t>ISTRATURIST j.d.o.o.</t>
  </si>
  <si>
    <t>130073888</t>
  </si>
  <si>
    <t>KOCIJANČIĆ SUZANA</t>
  </si>
  <si>
    <t>+38552410224</t>
  </si>
  <si>
    <t>suzana.kocijancic@plavalaguna.com</t>
  </si>
  <si>
    <t>STAVER NEVEN</t>
  </si>
  <si>
    <t>01.01.2018.</t>
  </si>
  <si>
    <t>31.12.2018.</t>
  </si>
  <si>
    <t>stanje na dan 31.12.2018.</t>
  </si>
  <si>
    <t>Obveznik: PLAVA LAGUNA D.D.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</si>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</sst>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7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25" xfId="59" applyFont="1" applyBorder="1" applyAlignment="1" applyProtection="1">
      <alignment horizontal="left" vertical="top" indent="2"/>
      <protection hidden="1"/>
    </xf>
    <xf numFmtId="0" fontId="3" fillId="0" borderId="25" xfId="59" applyFont="1" applyBorder="1" applyAlignment="1" applyProtection="1">
      <alignment horizontal="left" vertical="top" wrapText="1" indent="2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4" fillId="0" borderId="25" xfId="64" applyFont="1" applyFill="1" applyBorder="1" applyAlignment="1" applyProtection="1">
      <alignment vertical="center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2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4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0" fontId="2" fillId="0" borderId="37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9" t="s">
        <v>248</v>
      </c>
      <c r="B1" s="180"/>
      <c r="C1" s="18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2" t="s">
        <v>249</v>
      </c>
      <c r="B2" s="133"/>
      <c r="C2" s="133"/>
      <c r="D2" s="134"/>
      <c r="E2" s="118" t="s">
        <v>346</v>
      </c>
      <c r="F2" s="12"/>
      <c r="G2" s="13" t="s">
        <v>250</v>
      </c>
      <c r="H2" s="118" t="s">
        <v>347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5" t="s">
        <v>317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8" t="s">
        <v>251</v>
      </c>
      <c r="B6" s="139"/>
      <c r="C6" s="130" t="s">
        <v>323</v>
      </c>
      <c r="D6" s="13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0" t="s">
        <v>252</v>
      </c>
      <c r="B8" s="141"/>
      <c r="C8" s="130" t="s">
        <v>324</v>
      </c>
      <c r="D8" s="13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7" t="s">
        <v>253</v>
      </c>
      <c r="B10" s="128"/>
      <c r="C10" s="130" t="s">
        <v>325</v>
      </c>
      <c r="D10" s="13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29"/>
      <c r="B11" s="12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8" t="s">
        <v>254</v>
      </c>
      <c r="B12" s="139"/>
      <c r="C12" s="142" t="s">
        <v>326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8" t="s">
        <v>255</v>
      </c>
      <c r="B14" s="139"/>
      <c r="C14" s="145">
        <v>52440</v>
      </c>
      <c r="D14" s="146"/>
      <c r="E14" s="16"/>
      <c r="F14" s="142" t="s">
        <v>327</v>
      </c>
      <c r="G14" s="147"/>
      <c r="H14" s="147"/>
      <c r="I14" s="14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8" t="s">
        <v>256</v>
      </c>
      <c r="B16" s="139"/>
      <c r="C16" s="142" t="s">
        <v>328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8" t="s">
        <v>257</v>
      </c>
      <c r="B18" s="139"/>
      <c r="C18" s="149" t="s">
        <v>329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8" t="s">
        <v>258</v>
      </c>
      <c r="B20" s="139"/>
      <c r="C20" s="149" t="s">
        <v>330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8" t="s">
        <v>259</v>
      </c>
      <c r="B22" s="139"/>
      <c r="C22" s="119">
        <v>348</v>
      </c>
      <c r="D22" s="142" t="s">
        <v>327</v>
      </c>
      <c r="E22" s="152"/>
      <c r="F22" s="153"/>
      <c r="G22" s="138"/>
      <c r="H22" s="15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8" t="s">
        <v>260</v>
      </c>
      <c r="B24" s="139"/>
      <c r="C24" s="119">
        <v>18</v>
      </c>
      <c r="D24" s="142" t="s">
        <v>331</v>
      </c>
      <c r="E24" s="152"/>
      <c r="F24" s="152"/>
      <c r="G24" s="153"/>
      <c r="H24" s="51" t="s">
        <v>261</v>
      </c>
      <c r="I24" s="120">
        <f>1614+1+3</f>
        <v>1618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8" t="s">
        <v>262</v>
      </c>
      <c r="B26" s="139"/>
      <c r="C26" s="121" t="s">
        <v>332</v>
      </c>
      <c r="D26" s="25"/>
      <c r="E26" s="33"/>
      <c r="F26" s="24"/>
      <c r="G26" s="155" t="s">
        <v>263</v>
      </c>
      <c r="H26" s="139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3" t="s">
        <v>334</v>
      </c>
      <c r="B30" s="164"/>
      <c r="C30" s="164"/>
      <c r="D30" s="165"/>
      <c r="E30" s="163" t="s">
        <v>335</v>
      </c>
      <c r="F30" s="164"/>
      <c r="G30" s="164"/>
      <c r="H30" s="130" t="s">
        <v>336</v>
      </c>
      <c r="I30" s="131"/>
      <c r="J30" s="10"/>
      <c r="K30" s="10"/>
      <c r="L30" s="10"/>
    </row>
    <row r="31" spans="1:12" ht="12.75">
      <c r="A31" s="92"/>
      <c r="B31" s="22"/>
      <c r="C31" s="21"/>
      <c r="D31" s="166"/>
      <c r="E31" s="166"/>
      <c r="F31" s="166"/>
      <c r="G31" s="167"/>
      <c r="H31" s="16"/>
      <c r="I31" s="99"/>
      <c r="J31" s="10"/>
      <c r="K31" s="10"/>
      <c r="L31" s="10"/>
    </row>
    <row r="32" spans="1:12" ht="12.75">
      <c r="A32" s="163" t="s">
        <v>337</v>
      </c>
      <c r="B32" s="164"/>
      <c r="C32" s="164"/>
      <c r="D32" s="165"/>
      <c r="E32" s="163" t="s">
        <v>338</v>
      </c>
      <c r="F32" s="164"/>
      <c r="G32" s="164"/>
      <c r="H32" s="130" t="s">
        <v>339</v>
      </c>
      <c r="I32" s="13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3" t="s">
        <v>340</v>
      </c>
      <c r="B34" s="164"/>
      <c r="C34" s="164"/>
      <c r="D34" s="165"/>
      <c r="E34" s="163" t="s">
        <v>338</v>
      </c>
      <c r="F34" s="164"/>
      <c r="G34" s="164"/>
      <c r="H34" s="130" t="s">
        <v>341</v>
      </c>
      <c r="I34" s="13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3"/>
      <c r="B36" s="168"/>
      <c r="C36" s="168"/>
      <c r="D36" s="169"/>
      <c r="E36" s="163"/>
      <c r="F36" s="168"/>
      <c r="G36" s="168"/>
      <c r="H36" s="130"/>
      <c r="I36" s="131"/>
      <c r="J36" s="10"/>
      <c r="K36" s="10"/>
      <c r="L36" s="10"/>
    </row>
    <row r="37" spans="1:12" ht="12.75">
      <c r="A37" s="101"/>
      <c r="B37" s="30"/>
      <c r="C37" s="170"/>
      <c r="D37" s="171"/>
      <c r="E37" s="16"/>
      <c r="F37" s="170"/>
      <c r="G37" s="171"/>
      <c r="H37" s="16"/>
      <c r="I37" s="93"/>
      <c r="J37" s="10"/>
      <c r="K37" s="10"/>
      <c r="L37" s="10"/>
    </row>
    <row r="38" spans="1:12" ht="12.75">
      <c r="A38" s="163"/>
      <c r="B38" s="168"/>
      <c r="C38" s="168"/>
      <c r="D38" s="169"/>
      <c r="E38" s="163"/>
      <c r="F38" s="168"/>
      <c r="G38" s="168"/>
      <c r="H38" s="130"/>
      <c r="I38" s="13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3"/>
      <c r="B40" s="168"/>
      <c r="C40" s="168"/>
      <c r="D40" s="169"/>
      <c r="E40" s="163"/>
      <c r="F40" s="168"/>
      <c r="G40" s="168"/>
      <c r="H40" s="130"/>
      <c r="I40" s="13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7" t="s">
        <v>267</v>
      </c>
      <c r="B44" s="175"/>
      <c r="C44" s="130"/>
      <c r="D44" s="131"/>
      <c r="E44" s="26"/>
      <c r="F44" s="142"/>
      <c r="G44" s="168"/>
      <c r="H44" s="168"/>
      <c r="I44" s="169"/>
      <c r="J44" s="10"/>
      <c r="K44" s="10"/>
      <c r="L44" s="10"/>
    </row>
    <row r="45" spans="1:12" ht="12.75">
      <c r="A45" s="101"/>
      <c r="B45" s="30"/>
      <c r="C45" s="170"/>
      <c r="D45" s="171"/>
      <c r="E45" s="16"/>
      <c r="F45" s="170"/>
      <c r="G45" s="172"/>
      <c r="H45" s="35"/>
      <c r="I45" s="105"/>
      <c r="J45" s="10"/>
      <c r="K45" s="10"/>
      <c r="L45" s="10"/>
    </row>
    <row r="46" spans="1:12" ht="12.75">
      <c r="A46" s="127" t="s">
        <v>268</v>
      </c>
      <c r="B46" s="175"/>
      <c r="C46" s="142" t="s">
        <v>342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7" t="s">
        <v>270</v>
      </c>
      <c r="B48" s="175"/>
      <c r="C48" s="176" t="s">
        <v>343</v>
      </c>
      <c r="D48" s="177"/>
      <c r="E48" s="178"/>
      <c r="F48" s="16"/>
      <c r="G48" s="51" t="s">
        <v>271</v>
      </c>
      <c r="H48" s="176" t="s">
        <v>343</v>
      </c>
      <c r="I48" s="178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7" t="s">
        <v>257</v>
      </c>
      <c r="B50" s="175"/>
      <c r="C50" s="187" t="s">
        <v>344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8" t="s">
        <v>272</v>
      </c>
      <c r="B52" s="139"/>
      <c r="C52" s="176" t="s">
        <v>345</v>
      </c>
      <c r="D52" s="177"/>
      <c r="E52" s="177"/>
      <c r="F52" s="177"/>
      <c r="G52" s="177"/>
      <c r="H52" s="177"/>
      <c r="I52" s="148"/>
      <c r="J52" s="10"/>
      <c r="K52" s="10"/>
      <c r="L52" s="10"/>
    </row>
    <row r="53" spans="1:12" ht="12.75">
      <c r="A53" s="106"/>
      <c r="B53" s="20"/>
      <c r="C53" s="181" t="s">
        <v>273</v>
      </c>
      <c r="D53" s="181"/>
      <c r="E53" s="181"/>
      <c r="F53" s="181"/>
      <c r="G53" s="181"/>
      <c r="H53" s="18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8" t="s">
        <v>274</v>
      </c>
      <c r="C55" s="189"/>
      <c r="D55" s="189"/>
      <c r="E55" s="189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6"/>
      <c r="B57" s="190" t="s">
        <v>307</v>
      </c>
      <c r="C57" s="191"/>
      <c r="D57" s="191"/>
      <c r="E57" s="191"/>
      <c r="F57" s="191"/>
      <c r="G57" s="191"/>
      <c r="H57" s="191"/>
      <c r="I57" s="108"/>
      <c r="J57" s="10"/>
      <c r="K57" s="10"/>
      <c r="L57" s="10"/>
    </row>
    <row r="58" spans="1:12" ht="12.75">
      <c r="A58" s="106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6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2" t="s">
        <v>277</v>
      </c>
      <c r="H62" s="183"/>
      <c r="I62" s="18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5"/>
      <c r="H63" s="186"/>
      <c r="I63" s="117"/>
      <c r="J63" s="10"/>
      <c r="K63" s="10"/>
      <c r="L63" s="10"/>
    </row>
  </sheetData>
  <sheetProtection/>
  <protectedRanges>
    <protectedRange sqref="E2 H2 F14:I14 C18:I18 C20:I20 C24:G24 C22:F22 C26 I26 I24" name="Range1"/>
    <protectedRange sqref="C6:D6" name="Range1_1"/>
    <protectedRange sqref="C8:D8" name="Range1_1_1"/>
    <protectedRange sqref="C10:D10" name="Range1_1_2"/>
    <protectedRange sqref="C12:I12" name="Range1_1_1_1"/>
    <protectedRange sqref="C14:D14" name="Range1_1_1_2"/>
    <protectedRange sqref="C16:I16" name="Range1_1_1_1_1"/>
    <protectedRange sqref="A30:D30" name="Range1_1_1_1_1_2"/>
    <protectedRange sqref="E30:G30" name="Range1_1_4_1"/>
    <protectedRange sqref="H30:I30" name="Range1_1_7_1"/>
    <protectedRange sqref="A32:D32" name="Range1_1_3"/>
    <protectedRange sqref="E32:G32" name="Range1_1_6"/>
    <protectedRange sqref="A34:D34" name="Range1_2"/>
    <protectedRange sqref="E34:G34" name="Range1_1_6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H30:I34 C6:D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119" sqref="K119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421875" style="52" customWidth="1"/>
    <col min="12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1">
      <c r="A4" s="235" t="s">
        <v>59</v>
      </c>
      <c r="B4" s="236"/>
      <c r="C4" s="236"/>
      <c r="D4" s="236"/>
      <c r="E4" s="236"/>
      <c r="F4" s="236"/>
      <c r="G4" s="236"/>
      <c r="H4" s="237"/>
      <c r="I4" s="58" t="s">
        <v>278</v>
      </c>
      <c r="J4" s="59" t="s">
        <v>319</v>
      </c>
      <c r="K4" s="60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7">
        <v>2</v>
      </c>
      <c r="J5" s="56">
        <v>3</v>
      </c>
      <c r="K5" s="56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2653306852</v>
      </c>
      <c r="K8" s="53">
        <f>K9+K16+K26+K35+K39</f>
        <v>2847909784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20737827</v>
      </c>
      <c r="K9" s="53">
        <f>SUM(K10:K15)</f>
        <v>19919790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8229084</v>
      </c>
      <c r="K11" s="7">
        <v>6241015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12480373</v>
      </c>
      <c r="K12" s="7">
        <v>12480373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24031</v>
      </c>
      <c r="K14" s="7">
        <v>0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4339</v>
      </c>
      <c r="K15" s="7">
        <v>1198402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2340983459</v>
      </c>
      <c r="K16" s="53">
        <f>SUM(K17:K25)</f>
        <v>2569945357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276035889</v>
      </c>
      <c r="K17" s="7">
        <v>276465057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1887569201</v>
      </c>
      <c r="K18" s="7">
        <v>2086989066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77139380</v>
      </c>
      <c r="K19" s="7">
        <v>42303952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25154859</v>
      </c>
      <c r="K20" s="7">
        <v>75586076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>
        <v>0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>
        <v>0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41436641</v>
      </c>
      <c r="K23" s="7">
        <v>23505283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6043260</v>
      </c>
      <c r="K24" s="7">
        <v>41001349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27604229</v>
      </c>
      <c r="K25" s="7">
        <v>24094574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291585566</v>
      </c>
      <c r="K26" s="53">
        <f>SUM(K27:K34)</f>
        <v>257699155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280468155</v>
      </c>
      <c r="K27" s="7">
        <v>246599499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>
        <v>0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11057583</v>
      </c>
      <c r="K29" s="7">
        <v>11063599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>
        <v>0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>
        <v>0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59828</v>
      </c>
      <c r="K32" s="7">
        <v>36057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>
        <v>0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>
        <v>0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>
        <v>345482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349183551</v>
      </c>
      <c r="K40" s="53">
        <f>K41+K49+K56+K64</f>
        <v>233025689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4885148</v>
      </c>
      <c r="K41" s="53">
        <f>SUM(K42:K48)</f>
        <v>4571213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4577453</v>
      </c>
      <c r="K42" s="7">
        <v>4252040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>
        <v>0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>
        <v>0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307695</v>
      </c>
      <c r="K45" s="7">
        <v>319173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>
        <v>0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>
        <v>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>
        <v>0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15817331</v>
      </c>
      <c r="K49" s="53">
        <f>SUM(K50:K55)</f>
        <v>41801674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>
        <v>0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9188449</v>
      </c>
      <c r="K51" s="7">
        <v>8384738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>
        <v>0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79012</v>
      </c>
      <c r="K53" s="7">
        <v>73736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6211093</v>
      </c>
      <c r="K54" s="7">
        <v>33178281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338777</v>
      </c>
      <c r="K55" s="7">
        <v>164919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239636436</v>
      </c>
      <c r="K56" s="53">
        <f>SUM(K57:K63)</f>
        <v>741228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>
        <v>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10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>
        <v>0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>
        <v>0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239631764</v>
      </c>
      <c r="K62" s="7">
        <v>741228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4662</v>
      </c>
      <c r="K63" s="7">
        <v>0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88844636</v>
      </c>
      <c r="K64" s="7">
        <v>185911574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2884305</v>
      </c>
      <c r="K65" s="7">
        <v>4644721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3005374708</v>
      </c>
      <c r="K66" s="53">
        <f>K7+K8+K40+K65</f>
        <v>3085580194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123156612</v>
      </c>
      <c r="K67" s="8">
        <v>0</v>
      </c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4">
        <f>J70+J71+J72+J78+J79+J82+J85</f>
        <v>2177588212</v>
      </c>
      <c r="K69" s="54">
        <f>K70+K71+K72+K78+K79+K82+K85</f>
        <v>2218500693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1436911375</v>
      </c>
      <c r="K70" s="7">
        <v>1444530057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72490526</v>
      </c>
      <c r="K72" s="53">
        <f>K73+K74-K75+K76+K77</f>
        <v>124385745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50433359</v>
      </c>
      <c r="K73" s="7">
        <v>53021354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11484818</v>
      </c>
      <c r="K74" s="7">
        <v>736802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11484818</v>
      </c>
      <c r="K75" s="7">
        <v>736802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>
        <v>0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22057167</v>
      </c>
      <c r="K77" s="7">
        <v>71364391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>
        <v>0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388195362</v>
      </c>
      <c r="K79" s="53">
        <f>K80-K81</f>
        <v>371941294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388195362</v>
      </c>
      <c r="K80" s="7">
        <v>371941294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>
        <v>0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219915574</v>
      </c>
      <c r="K82" s="53">
        <f>K83-K84</f>
        <v>277643597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219915574</v>
      </c>
      <c r="K83" s="7">
        <v>277643597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0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60075375</v>
      </c>
      <c r="K85" s="7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3318295</v>
      </c>
      <c r="K86" s="53">
        <f>SUM(K87:K89)</f>
        <v>4571546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>
        <v>0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3318295</v>
      </c>
      <c r="K89" s="7">
        <v>4571546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538512991</v>
      </c>
      <c r="K90" s="53">
        <f>SUM(K91:K99)</f>
        <v>592051107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>
        <v>0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>
        <v>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528046811</v>
      </c>
      <c r="K93" s="7">
        <v>581046578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>
        <v>0</v>
      </c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>
        <v>0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>
        <v>0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>
        <v>0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10466180</v>
      </c>
      <c r="K99" s="7">
        <v>11004529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251843649</v>
      </c>
      <c r="K100" s="53">
        <f>SUM(K101:K112)</f>
        <v>215096496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>
        <v>0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>
        <v>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89747433</v>
      </c>
      <c r="K103" s="7">
        <v>88599881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18265154</v>
      </c>
      <c r="K104" s="7">
        <v>20872145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70715001</v>
      </c>
      <c r="K105" s="7">
        <v>42632892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>
        <v>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>
        <v>0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28538168</v>
      </c>
      <c r="K108" s="7">
        <v>31948274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34520852</v>
      </c>
      <c r="K109" s="7">
        <v>21337359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5361666</v>
      </c>
      <c r="K110" s="7">
        <v>5359753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>
        <v>0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4695375</v>
      </c>
      <c r="K112" s="7">
        <v>4346192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34111561</v>
      </c>
      <c r="K113" s="7">
        <v>55360352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3005374708</v>
      </c>
      <c r="K114" s="53">
        <f>K69+K86+K90+K100+K113</f>
        <v>3085580194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123156612</v>
      </c>
      <c r="K115" s="8">
        <v>0</v>
      </c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2117512837</v>
      </c>
      <c r="K118" s="7">
        <v>2218500693</v>
      </c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>
        <v>60075375</v>
      </c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K1:IV65536 J1:J10 J16 J21:J22 J26 J33:J41 J49:J50 J56:J58 J66 J68:J69 J71:J72 J78:J79 J81:J82 J84 J86:J88 J90:J92 J94:J98 J100:J102 J106:J107 J114 J116:J117 J120:J65536"/>
    <dataValidation type="whole" operator="greaterThanOrEqual" allowBlank="1" showInputMessage="1" showErrorMessage="1" errorTitle="Pogrešan unos" error="Mogu se unijeti samo cjelobrojne pozitivne vrijednosti." sqref="J11:J15 J17:J20 J23:J25 J27:J32 J42:J48 J51:J55 J59:J65 J67 J70 J73:J77 J80 J83 J89 J93 J99 J103:J105 J108:J113 J115">
      <formula1>0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 J100:K100 K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5">
      <selection activeCell="P57" sqref="P57"/>
    </sheetView>
  </sheetViews>
  <sheetFormatPr defaultColWidth="9.140625" defaultRowHeight="12.75"/>
  <cols>
    <col min="1" max="9" width="9.140625" style="52" customWidth="1"/>
    <col min="10" max="10" width="11.00390625" style="52" customWidth="1"/>
    <col min="11" max="11" width="11.28125" style="52" customWidth="1"/>
    <col min="12" max="12" width="10.8515625" style="52" customWidth="1"/>
    <col min="13" max="13" width="11.421875" style="52" customWidth="1"/>
    <col min="14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350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49" t="s">
        <v>349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1084186762</v>
      </c>
      <c r="K7" s="54">
        <f>SUM(K8:K9)</f>
        <v>49887045</v>
      </c>
      <c r="L7" s="54">
        <f>SUM(L8:L9)</f>
        <v>1122553121</v>
      </c>
      <c r="M7" s="54">
        <f>SUM(M8:M9)</f>
        <v>68089385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1070522571</v>
      </c>
      <c r="K8" s="7">
        <v>40987276</v>
      </c>
      <c r="L8" s="7">
        <v>1098739319</v>
      </c>
      <c r="M8" s="7">
        <v>51515693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13664191</v>
      </c>
      <c r="K9" s="7">
        <v>8899769</v>
      </c>
      <c r="L9" s="7">
        <v>23813802</v>
      </c>
      <c r="M9" s="7">
        <v>16573692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823039470</v>
      </c>
      <c r="K10" s="53">
        <f>K11+K12+K16+K20+K21+K22+K25+K26</f>
        <v>170790150</v>
      </c>
      <c r="L10" s="53">
        <f>L11+L12+L16+L20+L21+L22+L25+L26</f>
        <v>867431027</v>
      </c>
      <c r="M10" s="53">
        <f>M11+M12+M16+M20+M21+M22+M25+M26</f>
        <v>177783776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293579796</v>
      </c>
      <c r="K12" s="53">
        <f>SUM(K13:K15)</f>
        <v>41729129</v>
      </c>
      <c r="L12" s="53">
        <f>SUM(L13:L15)</f>
        <v>296040212</v>
      </c>
      <c r="M12" s="53">
        <f>SUM(M13:M15)</f>
        <v>29382598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171456055</v>
      </c>
      <c r="K13" s="7">
        <v>16205923</v>
      </c>
      <c r="L13" s="7">
        <v>175948042</v>
      </c>
      <c r="M13" s="7">
        <v>14826337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1444138</v>
      </c>
      <c r="K14" s="7">
        <v>17188</v>
      </c>
      <c r="L14" s="7">
        <v>1574280</v>
      </c>
      <c r="M14" s="7">
        <v>113393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120679603</v>
      </c>
      <c r="K15" s="7">
        <v>25506018</v>
      </c>
      <c r="L15" s="7">
        <v>118517890</v>
      </c>
      <c r="M15" s="7">
        <v>14442868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241992784</v>
      </c>
      <c r="K16" s="53">
        <f>SUM(K17:K19)</f>
        <v>54026632</v>
      </c>
      <c r="L16" s="53">
        <f>SUM(L17:L19)</f>
        <v>246448901</v>
      </c>
      <c r="M16" s="53">
        <f>SUM(M17:M19)</f>
        <v>48167105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148461875</v>
      </c>
      <c r="K17" s="7">
        <v>29641268</v>
      </c>
      <c r="L17" s="7">
        <v>151740681</v>
      </c>
      <c r="M17" s="7">
        <v>27913778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59392336</v>
      </c>
      <c r="K18" s="7">
        <v>16260757</v>
      </c>
      <c r="L18" s="7">
        <v>60222815</v>
      </c>
      <c r="M18" s="7">
        <v>13536571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34138573</v>
      </c>
      <c r="K19" s="7">
        <v>8124607</v>
      </c>
      <c r="L19" s="7">
        <v>34485405</v>
      </c>
      <c r="M19" s="7">
        <v>6716756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165181691</v>
      </c>
      <c r="K20" s="7">
        <v>26690883</v>
      </c>
      <c r="L20" s="7">
        <v>210820475</v>
      </c>
      <c r="M20" s="7">
        <v>59266917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102453618</v>
      </c>
      <c r="K21" s="7">
        <v>29671033</v>
      </c>
      <c r="L21" s="7">
        <v>104429367</v>
      </c>
      <c r="M21" s="7">
        <v>32374795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3712422</v>
      </c>
      <c r="K22" s="53">
        <f>SUM(K23:K24)</f>
        <v>3712422</v>
      </c>
      <c r="L22" s="53">
        <f>SUM(L23:L24)</f>
        <v>3953537</v>
      </c>
      <c r="M22" s="53">
        <f>SUM(M23:M24)</f>
        <v>3952091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3712422</v>
      </c>
      <c r="K24" s="7">
        <v>3712422</v>
      </c>
      <c r="L24" s="7">
        <v>3953537</v>
      </c>
      <c r="M24" s="7">
        <v>3952091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927607</v>
      </c>
      <c r="K25" s="7">
        <v>927607</v>
      </c>
      <c r="L25" s="7">
        <v>1320280</v>
      </c>
      <c r="M25" s="7">
        <v>1320280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15191552</v>
      </c>
      <c r="K26" s="7">
        <v>14032444</v>
      </c>
      <c r="L26" s="7">
        <v>4418255</v>
      </c>
      <c r="M26" s="7">
        <v>3319990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22463238</v>
      </c>
      <c r="K27" s="53">
        <f>SUM(K28:K32)</f>
        <v>1606068</v>
      </c>
      <c r="L27" s="53">
        <f>SUM(L28:L32)</f>
        <v>9691594</v>
      </c>
      <c r="M27" s="53">
        <f>SUM(M28:M32)</f>
        <v>780744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4116729</v>
      </c>
      <c r="K28" s="7">
        <v>0</v>
      </c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13062872</v>
      </c>
      <c r="K29" s="7">
        <v>1448083</v>
      </c>
      <c r="L29" s="7">
        <v>8730694</v>
      </c>
      <c r="M29" s="7">
        <v>743518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375181</v>
      </c>
      <c r="K30" s="7">
        <v>0</v>
      </c>
      <c r="L30" s="7">
        <v>521343</v>
      </c>
      <c r="M30" s="7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162869</v>
      </c>
      <c r="K31" s="7">
        <v>137834</v>
      </c>
      <c r="L31" s="7">
        <v>0</v>
      </c>
      <c r="M31" s="7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4745587</v>
      </c>
      <c r="K32" s="7">
        <v>20151</v>
      </c>
      <c r="L32" s="7">
        <v>439557</v>
      </c>
      <c r="M32" s="7">
        <v>37226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34413969</v>
      </c>
      <c r="K33" s="53">
        <f>SUM(K34:K37)</f>
        <v>7279637</v>
      </c>
      <c r="L33" s="53">
        <f>SUM(L34:L37)</f>
        <v>15062784</v>
      </c>
      <c r="M33" s="53">
        <f>SUM(M34:M37)</f>
        <v>3333791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2822660</v>
      </c>
      <c r="K34" s="7">
        <v>0</v>
      </c>
      <c r="L34" s="7">
        <v>0</v>
      </c>
      <c r="M34" s="7">
        <v>0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20547160</v>
      </c>
      <c r="K35" s="7">
        <v>4814484</v>
      </c>
      <c r="L35" s="7">
        <v>14916987</v>
      </c>
      <c r="M35" s="7">
        <v>3201851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225740</v>
      </c>
      <c r="K36" s="7">
        <v>225740</v>
      </c>
      <c r="L36" s="7">
        <v>0</v>
      </c>
      <c r="M36" s="7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10818409</v>
      </c>
      <c r="K37" s="7">
        <v>2239413</v>
      </c>
      <c r="L37" s="7">
        <v>145797</v>
      </c>
      <c r="M37" s="7">
        <v>131940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19032329</v>
      </c>
      <c r="K38" s="7">
        <v>-30129372</v>
      </c>
      <c r="L38" s="7">
        <v>28521565.61</v>
      </c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>
        <v>0</v>
      </c>
      <c r="M39" s="7">
        <v>15371089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1125682329</v>
      </c>
      <c r="K42" s="53">
        <f>K7+K27+K38+K40</f>
        <v>21363741</v>
      </c>
      <c r="L42" s="53">
        <f>L7+L27+L38+L40</f>
        <v>1160766280.61</v>
      </c>
      <c r="M42" s="53">
        <f>M7+M27+M38+M40</f>
        <v>68870129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857453439</v>
      </c>
      <c r="K43" s="53">
        <f>K10+K33+K39+K41</f>
        <v>178069787</v>
      </c>
      <c r="L43" s="53">
        <f>L10+L33+L39+L41</f>
        <v>882493811</v>
      </c>
      <c r="M43" s="53">
        <f>M10+M33+M39+M41</f>
        <v>196488656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268228890</v>
      </c>
      <c r="K44" s="53">
        <f>K42-K43</f>
        <v>-156706046</v>
      </c>
      <c r="L44" s="53">
        <f>L42-L43</f>
        <v>278272469.6099999</v>
      </c>
      <c r="M44" s="53">
        <f>M42-M43</f>
        <v>-127618527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268228890</v>
      </c>
      <c r="K45" s="53">
        <f>IF(K42&gt;K43,K42-K43,0)</f>
        <v>0</v>
      </c>
      <c r="L45" s="53">
        <f>IF(L42&gt;L43,L42-L43,0)</f>
        <v>278272469.6099999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156706046</v>
      </c>
      <c r="L46" s="53">
        <f>IF(L43&gt;L42,L43-L42,0)</f>
        <v>0</v>
      </c>
      <c r="M46" s="53">
        <f>IF(M43&gt;M42,M43-M42,0)</f>
        <v>127618527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42991275</v>
      </c>
      <c r="K47" s="7"/>
      <c r="L47" s="7">
        <v>628873</v>
      </c>
      <c r="M47" s="7">
        <v>628873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225237615</v>
      </c>
      <c r="K48" s="53">
        <f>K44-K47</f>
        <v>-156706046</v>
      </c>
      <c r="L48" s="53">
        <f>L44-L47</f>
        <v>277643596.6099999</v>
      </c>
      <c r="M48" s="53">
        <f>M44-M47</f>
        <v>-128247400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225237615</v>
      </c>
      <c r="K49" s="53">
        <f>IF(K48&gt;0,K48,0)</f>
        <v>0</v>
      </c>
      <c r="L49" s="53">
        <f>IF(L48&gt;0,L48,0)</f>
        <v>277643596.6099999</v>
      </c>
      <c r="M49" s="53">
        <f>IF(M48&gt;0,M48,0)</f>
        <v>0</v>
      </c>
    </row>
    <row r="50" spans="1:13" ht="12.75">
      <c r="A50" s="296" t="s">
        <v>220</v>
      </c>
      <c r="B50" s="297"/>
      <c r="C50" s="297"/>
      <c r="D50" s="297"/>
      <c r="E50" s="297"/>
      <c r="F50" s="297"/>
      <c r="G50" s="297"/>
      <c r="H50" s="298"/>
      <c r="I50" s="4">
        <v>154</v>
      </c>
      <c r="J50" s="61">
        <f>IF(J48&lt;0,-J48,0)</f>
        <v>0</v>
      </c>
      <c r="K50" s="61">
        <f>IF(K48&lt;0,-K48,0)</f>
        <v>156706046</v>
      </c>
      <c r="L50" s="61">
        <f>IF(L48&lt;0,-L48,0)</f>
        <v>0</v>
      </c>
      <c r="M50" s="61">
        <f>IF(M48&lt;0,-M48,0)</f>
        <v>128247400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292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293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>
        <v>219915574</v>
      </c>
      <c r="K53" s="7">
        <v>-195944166</v>
      </c>
      <c r="L53" s="7">
        <v>277643597</v>
      </c>
      <c r="M53" s="7">
        <v>-128247400</v>
      </c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>
        <v>5322041</v>
      </c>
      <c r="K54" s="8">
        <v>-3753155</v>
      </c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292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225237615</v>
      </c>
      <c r="K56" s="6">
        <v>-199697321</v>
      </c>
      <c r="L56" s="6">
        <v>277643597</v>
      </c>
      <c r="M56" s="6">
        <v>-128247400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1295680</v>
      </c>
      <c r="K57" s="53">
        <f>SUM(K58:K64)</f>
        <v>628986</v>
      </c>
      <c r="L57" s="53">
        <f>SUM(L58:L64)</f>
        <v>6017</v>
      </c>
      <c r="M57" s="53">
        <f>SUM(M58:M64)</f>
        <v>-374750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1295680</v>
      </c>
      <c r="K60" s="7">
        <v>628986</v>
      </c>
      <c r="L60" s="7">
        <v>6017</v>
      </c>
      <c r="M60" s="7">
        <v>-374750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233223</v>
      </c>
      <c r="K65" s="7">
        <v>99883</v>
      </c>
      <c r="L65" s="7">
        <v>1083</v>
      </c>
      <c r="M65" s="7">
        <v>-67455</v>
      </c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1062457</v>
      </c>
      <c r="K66" s="53">
        <f>K57-K65</f>
        <v>529103</v>
      </c>
      <c r="L66" s="53">
        <f>L57-L65</f>
        <v>4934</v>
      </c>
      <c r="M66" s="53">
        <f>M57-M65</f>
        <v>-307295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226300072</v>
      </c>
      <c r="K67" s="61">
        <f>K56+K66</f>
        <v>-199168218</v>
      </c>
      <c r="L67" s="61">
        <f>L56+L66</f>
        <v>277648531</v>
      </c>
      <c r="M67" s="61">
        <f>M56+M66</f>
        <v>-128554695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94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9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220978031</v>
      </c>
      <c r="K70" s="7">
        <v>-195944166</v>
      </c>
      <c r="L70" s="7">
        <v>277648531</v>
      </c>
      <c r="M70" s="7">
        <v>-128554695</v>
      </c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>
        <v>5322041</v>
      </c>
      <c r="K71" s="8">
        <v>-3753155</v>
      </c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I65536 J39:J46 J1:J7 J10:J12 J16 J22:J23 J27 J72:J65536 J33 J48:J52 J55 J57:J59 J66:J69 K1:IV65536"/>
    <dataValidation type="whole" operator="greaterThanOrEqual" allowBlank="1" showInputMessage="1" showErrorMessage="1" errorTitle="Pogrešan unos" error="Mogu se unijeti samo cjelobrojne pozitivne vrijednosti." sqref="J8:J9 J13:J15 J17:J21 J24:J26 J28:J32 J34:J38">
      <formula1>0</formula1>
    </dataValidation>
    <dataValidation type="whole" operator="notEqual" allowBlank="1" showInputMessage="1" showErrorMessage="1" errorTitle="Pogrešan unos" error="Mogu se unijeti samo cjelobrojne vrijednosti." sqref="J47 J53:J54 J56 J60:J65 J70:J7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L16 J22:L22 J57:K57 J33:L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2">
      <selection activeCell="K51" sqref="K51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9" width="9.140625" style="52" customWidth="1"/>
    <col min="10" max="10" width="10.00390625" style="52" customWidth="1"/>
    <col min="11" max="11" width="10.1406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319</v>
      </c>
      <c r="K4" s="66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7">
        <v>2</v>
      </c>
      <c r="J5" s="68" t="s">
        <v>283</v>
      </c>
      <c r="K5" s="68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2"/>
      <c r="J6" s="252"/>
      <c r="K6" s="253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424934936</v>
      </c>
      <c r="K7" s="7">
        <v>278272469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138490808</v>
      </c>
      <c r="K8" s="7">
        <v>210820475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7">
        <v>162700897</v>
      </c>
      <c r="K9" s="7"/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7"/>
      <c r="K10" s="7"/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7"/>
      <c r="K11" s="7">
        <v>313935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5963902</v>
      </c>
      <c r="K12" s="7">
        <v>21446592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3">
        <f>SUM(J7:J12)</f>
        <v>732090543</v>
      </c>
      <c r="K13" s="53">
        <f>SUM(K7:K12)</f>
        <v>510853471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>
        <v>34344437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7">
        <v>144637223</v>
      </c>
      <c r="K15" s="7">
        <v>25984343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>
        <v>1220198</v>
      </c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1687805</v>
      </c>
      <c r="K17" s="7">
        <v>2389289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3">
        <f>SUM(J14:J17)</f>
        <v>147545226</v>
      </c>
      <c r="K18" s="53">
        <f>SUM(K14:K17)</f>
        <v>62718069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IF(J13&gt;J18,J13-J18,0)</f>
        <v>584545317</v>
      </c>
      <c r="K19" s="53">
        <f>IF(K13&gt;K18,K13-K18,0)</f>
        <v>448135402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2"/>
      <c r="J21" s="252"/>
      <c r="K21" s="253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>
        <v>1155724</v>
      </c>
      <c r="K22" s="7">
        <v>10664211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>
        <v>548592</v>
      </c>
      <c r="K24" s="7">
        <v>324768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>
        <v>375181</v>
      </c>
      <c r="K25" s="7">
        <v>521343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>
        <v>468</v>
      </c>
      <c r="K26" s="7">
        <v>301429601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3">
        <f>SUM(J22:J26)</f>
        <v>2079965</v>
      </c>
      <c r="K27" s="53">
        <f>SUM(K22:K26)</f>
        <v>312939923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160501002</v>
      </c>
      <c r="K28" s="7">
        <v>449628547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275304590</v>
      </c>
      <c r="K30" s="7">
        <v>31782972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3">
        <f>SUM(J28:J30)</f>
        <v>435805592</v>
      </c>
      <c r="K31" s="53">
        <f>SUM(K28:K30)</f>
        <v>481411519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IF(J31&gt;J27,J31-J27,0)</f>
        <v>433725627</v>
      </c>
      <c r="K33" s="53">
        <f>IF(K31&gt;K27,K31-K27,0)</f>
        <v>168471596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2"/>
      <c r="J34" s="252"/>
      <c r="K34" s="253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>
        <v>445355520</v>
      </c>
      <c r="K36" s="7">
        <v>148351500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3">
        <f>SUM(J35:J37)</f>
        <v>445355520</v>
      </c>
      <c r="K38" s="53">
        <f>SUM(K35:K37)</f>
        <v>148351500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7">
        <v>548826939</v>
      </c>
      <c r="K39" s="7">
        <v>88676804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>
        <v>105000</v>
      </c>
      <c r="K40" s="7">
        <v>234449082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>
        <v>10217736</v>
      </c>
      <c r="K43" s="7">
        <v>7822482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3">
        <f>SUM(J39:J43)</f>
        <v>559149675</v>
      </c>
      <c r="K44" s="53">
        <f>SUM(K39:K43)</f>
        <v>330948368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IF(J44&gt;J38,J44-J38,0)</f>
        <v>113794155</v>
      </c>
      <c r="K46" s="53">
        <f>IF(K44&gt;K38,K44-K38,0)</f>
        <v>182596868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IF(J19-J20+J32-J33+J45-J46&gt;0,J19-J20+J32-J33+J45-J46,0)</f>
        <v>37025535</v>
      </c>
      <c r="K47" s="53">
        <f>IF(K19-K20+K32-K33+K45-K46&gt;0,K19-K20+K32-K33+K45-K46,0)</f>
        <v>97066938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18339083</v>
      </c>
      <c r="K49" s="7">
        <v>88844636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7">
        <v>37025535</v>
      </c>
      <c r="K50" s="7">
        <v>97066938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4">
        <f>J49+J50-J51</f>
        <v>55364618</v>
      </c>
      <c r="K52" s="61">
        <f>K49+K50-K51</f>
        <v>185911574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8" sqref="J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319</v>
      </c>
      <c r="K4" s="66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1">
        <v>2</v>
      </c>
      <c r="J5" s="72" t="s">
        <v>283</v>
      </c>
      <c r="K5" s="72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2"/>
      <c r="J6" s="252"/>
      <c r="K6" s="253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9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2"/>
      <c r="J22" s="252"/>
      <c r="K22" s="253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2">
        <v>0</v>
      </c>
      <c r="J35" s="252"/>
      <c r="K35" s="253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3.140625" style="75" customWidth="1"/>
    <col min="9" max="9" width="9.140625" style="75" customWidth="1"/>
    <col min="10" max="10" width="10.8515625" style="75" customWidth="1"/>
    <col min="11" max="11" width="11.00390625" style="75" customWidth="1"/>
    <col min="12" max="16384" width="9.140625" style="75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">
      <c r="A2" s="42"/>
      <c r="B2" s="73"/>
      <c r="C2" s="268" t="s">
        <v>282</v>
      </c>
      <c r="D2" s="268"/>
      <c r="E2" s="126" t="s">
        <v>346</v>
      </c>
      <c r="F2" s="43" t="s">
        <v>250</v>
      </c>
      <c r="G2" s="269" t="s">
        <v>347</v>
      </c>
      <c r="H2" s="270"/>
      <c r="I2" s="73"/>
      <c r="J2" s="73"/>
      <c r="K2" s="73"/>
      <c r="L2" s="76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79" t="s">
        <v>305</v>
      </c>
      <c r="J3" s="80" t="s">
        <v>150</v>
      </c>
      <c r="K3" s="80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2">
        <v>2</v>
      </c>
      <c r="J4" s="81" t="s">
        <v>283</v>
      </c>
      <c r="K4" s="81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6">
        <v>1436911375</v>
      </c>
      <c r="K5" s="45">
        <v>1444530057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7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7">
        <v>69257574</v>
      </c>
      <c r="K7" s="46">
        <v>121147859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7">
        <v>388195362</v>
      </c>
      <c r="K8" s="46">
        <v>371941294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7">
        <v>219915574</v>
      </c>
      <c r="K9" s="46">
        <v>277643597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7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7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7">
        <v>3232952</v>
      </c>
      <c r="K12" s="46">
        <v>3237886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7">
        <f>SUM(J5:J13)</f>
        <v>2117512837</v>
      </c>
      <c r="K14" s="77">
        <f>SUM(K5:K13)</f>
        <v>2218500693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6">
        <v>2117512837</v>
      </c>
      <c r="K23" s="45">
        <v>2218500693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61">
        <v>60075375</v>
      </c>
      <c r="K24" s="78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13:J22 J25:J65536"/>
    <dataValidation type="whole" operator="notEqual" allowBlank="1" showInputMessage="1" showErrorMessage="1" errorTitle="Pogrešan unos" error="Mogu se unijeti samo cjelobrojne vrijednosti." sqref="J5:J12">
      <formula1>999999999999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Margerita Rovis</cp:lastModifiedBy>
  <cp:lastPrinted>2019-02-27T14:52:58Z</cp:lastPrinted>
  <dcterms:created xsi:type="dcterms:W3CDTF">2008-10-17T11:51:54Z</dcterms:created>
  <dcterms:modified xsi:type="dcterms:W3CDTF">2019-02-27T14:56:12Z</dcterms:modified>
  <cp:category/>
  <cp:version/>
  <cp:contentType/>
  <cp:contentStatus/>
</cp:coreProperties>
</file>