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<sst xmlns="http://schemas.openxmlformats.org/spreadsheetml/2006/main" count="408" uniqueCount="352">
  <si>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</si>
  <si>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</si>
  <si>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</si>
  <si>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</si>
  <si>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</si>
  <si>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</si>
  <si>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</si>
  <si>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</si>
  <si>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</si>
  <si>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</si>
  <si>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</si>
  <si>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</si>
  <si>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</si>
  <si>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</si>
  <si>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</si>
  <si>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</si>
  <si>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</si>
  <si>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</si>
  <si>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</si>
  <si>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</si>
  <si>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</si>
  <si>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</si>
  <si>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</si>
  <si>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</si>
  <si>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</si>
  <si>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</si>
  <si>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</si>
  <si>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</si>
  <si>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</si>
  <si>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</si>
  <si>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</si>
  <si>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</si>
  <si>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</si>
  <si>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</si>
  <si>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</si>
  <si>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</si>
  <si>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</si>
  <si>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</si>
  <si>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</si>
  <si>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</si>
  <si>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</si>
  <si>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</si>
  <si>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</si>
  <si>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</si>
  <si>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</si>
  <si>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</si>
  <si>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</si>
  <si>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</si>
  <si>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</si>
  <si>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</si>
  <si>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</si>
  <si>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</si>
  <si>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</si>
  <si>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</si>
  <si>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</si>
  <si>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</si>
  <si>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</si>
  <si>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</si>
  <si>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</si>
  <si>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</si>
  <si>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</si>
  <si>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</si>
  <si>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</si>
  <si>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</si>
  <si>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</si>
  <si>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</si>
  <si>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</si>
  <si>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</si>
  <si>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</si>
  <si>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</si>
  <si>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</si>
  <si>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</si>
  <si>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</si>
  <si>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</si>
  <si>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</si>
  <si>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</si>
  <si>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</si>
  <si>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</si>
  <si>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</si>
  <si>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</si>
  <si>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</si>
  <si>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</si>
  <si>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</si>
  <si>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</si>
  <si>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</si>
  <si>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</si>
  <si>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</si>
  <si>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</si>
  <si>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</si>
  <si>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</si>
  <si>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</si>
  <si>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</si>
  <si>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</si>
  <si>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</si>
  <si>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</si>
  <si>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</si>
  <si>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</si>
  <si>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</si>
  <si>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</si>
  <si>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</si>
  <si>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</si>
  <si>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</si>
  <si>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</si>
  <si>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</si>
  <si>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</si>
  <si>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</si>
  <si>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</si>
  <si>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</si>
  <si>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</si>
  <si>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</si>
  <si>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</si>
  <si>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</si>
  <si>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</si>
  <si>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</si>
  <si>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</si>
  <si>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</si>
  <si>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</si>
  <si>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</si>
  <si>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</si>
  <si>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</si>
  <si>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</si>
  <si>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</si>
  <si>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</si>
  <si>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</si>
  <si>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</si>
  <si>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</si>
  <si>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</si>
  <si>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</si>
  <si>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</si>
  <si>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</si>
  <si>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</si>
  <si>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</si>
  <si>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</si>
  <si>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</si>
  <si>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</si>
  <si>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</si>
  <si>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</si>
  <si>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</si>
  <si>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</si>
  <si>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</si>
  <si>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</si>
  <si>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</si>
  <si>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</si>
  <si>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</si>
  <si>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</si>
  <si>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</si>
  <si>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</si>
  <si>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</si>
  <si>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</si>
  <si>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</si>
  <si>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</si>
  <si>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</si>
  <si>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</si>
  <si>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</si>
  <si>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</si>
  <si>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</si>
  <si>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</si>
  <si>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</si>
  <si>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</si>
  <si>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</si>
  <si>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</si>
  <si>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</si>
  <si>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</si>
  <si>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</si>
  <si>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</si>
  <si>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</si>
  <si>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</si>
  <si>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</si>
  <si>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</si>
  <si>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</si>
  <si>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</si>
  <si>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</si>
  <si>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</si>
  <si>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</si>
  <si>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</si>
  <si>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</si>
  <si>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</si>
  <si>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</si>
  <si>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</si>
  <si>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</si>
  <si>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</si>
  <si>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</si>
  <si>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</si>
  <si>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</si>
  <si>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</si>
  <si>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</si>
  <si>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</si>
  <si>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</si>
  <si>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</si>
  <si>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</si>
  <si>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</si>
  <si>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</si>
  <si>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</si>
  <si>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</si>
  <si>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</si>
  <si>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</si>
  <si>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</si>
  <si>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</si>
  <si>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</si>
  <si>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</si>
  <si>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</si>
  <si>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</si>
  <si>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</si>
  <si>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</si>
  <si>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</si>
  <si>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</si>
  <si>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</si>
  <si>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</si>
  <si>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</si>
  <si>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</si>
  <si>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</si>
  <si>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</si>
  <si>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</si>
  <si>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</si>
  <si>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</si>
  <si>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</si>
  <si>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</si>
  <si>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</si>
  <si>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</si>
  <si>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</si>
  <si>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</si>
  <si>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</si>
  <si>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</si>
  <si>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</si>
  <si>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</si>
  <si>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</si>
  <si>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</si>
  <si>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</si>
  <si>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</si>
  <si>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</si>
  <si>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</si>
  <si>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</si>
  <si>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</si>
  <si>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</si>
  <si>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</si>
  <si>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</si>
  <si>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</si>
  <si>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</si>
  <si>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</si>
  <si>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</si>
  <si>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</si>
  <si>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</si>
  <si>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</si>
  <si>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</si>
  <si>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</si>
  <si>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</si>
  <si>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</si>
  <si>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</si>
  <si>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</si>
  <si>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</si>
  <si>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</si>
  <si>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</si>
  <si>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</si>
  <si>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</si>
  <si>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</si>
  <si>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</si>
  <si>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</si>
  <si>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</si>
  <si>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</si>
  <si>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</si>
  <si>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</si>
  <si>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</si>
  <si>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</si>
  <si>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</si>
  <si>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</si>
  <si>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</si>
  <si>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</si>
  <si>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</si>
  <si>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</si>
  <si>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</si>
  <si>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</si>
  <si>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</si>
  <si>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</si>
  <si>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</si>
  <si>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</si>
  <si>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</si>
  <si>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</si>
  <si>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</si>
  <si>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</si>
  <si>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</si>
  <si>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</si>
  <si>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</si>
  <si>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</si>
  <si>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</si>
  <si>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</si>
  <si>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</si>
  <si>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</si>
  <si>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</si>
  <si>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</si>
  <si>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</si>
  <si>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</si>
  <si>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</si>
  <si>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</si>
  <si>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</si>
  <si>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</si>
  <si>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</si>
  <si>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</si>
  <si>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</si>
  <si>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</si>
  <si>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</si>
  <si>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</si>
  <si>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</si>
  <si>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</si>
  <si>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</si>
  <si>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</si>
  <si>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</si>
  <si>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</si>
  <si>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</si>
  <si>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</si>
  <si>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</si>
  <si>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</si>
  <si>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</si>
  <si>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</si>
  <si>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</si>
  <si>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</si>
  <si>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</si>
  <si>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</si>
  <si>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</si>
  <si>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</si>
  <si>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</si>
  <si>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</si>
  <si>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</si>
  <si>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</si>
  <si>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</si>
  <si>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03474780</t>
  </si>
  <si>
    <t>040020834</t>
  </si>
  <si>
    <t>57444289760</t>
  </si>
  <si>
    <t xml:space="preserve">PLAVA LAGUNA D.D. </t>
  </si>
  <si>
    <t>POREČ</t>
  </si>
  <si>
    <t>RADE KONČARA 12</t>
  </si>
  <si>
    <t>mail@lagunaporec.com</t>
  </si>
  <si>
    <t>www.lagunaporec.com</t>
  </si>
  <si>
    <t>ISTARSKA</t>
  </si>
  <si>
    <t>5510</t>
  </si>
  <si>
    <t>DA</t>
  </si>
  <si>
    <t>LAGUNA INVEST D.O.O</t>
  </si>
  <si>
    <t>RADE KONČARA 12, POREČ</t>
  </si>
  <si>
    <t>00617474</t>
  </si>
  <si>
    <t>ISTRATURIST UMAG D.D.</t>
  </si>
  <si>
    <t>JADRANSKA 66, UMAG</t>
  </si>
  <si>
    <t>03052745</t>
  </si>
  <si>
    <t>ISTRA DMC D.O.O</t>
  </si>
  <si>
    <t>03530124</t>
  </si>
  <si>
    <t>KOCIJANČIĆ SUZANA</t>
  </si>
  <si>
    <t>+38552410224</t>
  </si>
  <si>
    <t>suzana.kocijancic@plavalguna.hr</t>
  </si>
  <si>
    <t>STAVER NEVEN</t>
  </si>
  <si>
    <t xml:space="preserve">Obveznik: PLAVA LAGUNA D.D. </t>
  </si>
  <si>
    <t xml:space="preserve">Obveznik:PLAVA LAGUNA D.D. 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</si>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</sst>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38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8" t="s">
        <v>248</v>
      </c>
      <c r="B1" s="149"/>
      <c r="C1" s="14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7" t="s">
        <v>323</v>
      </c>
      <c r="F2" s="12"/>
      <c r="G2" s="13" t="s">
        <v>250</v>
      </c>
      <c r="H2" s="117" t="s">
        <v>349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54" t="s">
        <v>324</v>
      </c>
      <c r="D6" s="155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4" t="s">
        <v>252</v>
      </c>
      <c r="B8" s="195"/>
      <c r="C8" s="154" t="s">
        <v>325</v>
      </c>
      <c r="D8" s="155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4" t="s">
        <v>253</v>
      </c>
      <c r="B10" s="186"/>
      <c r="C10" s="154" t="s">
        <v>326</v>
      </c>
      <c r="D10" s="15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56" t="s">
        <v>327</v>
      </c>
      <c r="D12" s="183"/>
      <c r="E12" s="183"/>
      <c r="F12" s="183"/>
      <c r="G12" s="183"/>
      <c r="H12" s="183"/>
      <c r="I12" s="14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84">
        <v>52440</v>
      </c>
      <c r="D14" s="185"/>
      <c r="E14" s="16"/>
      <c r="F14" s="156" t="s">
        <v>328</v>
      </c>
      <c r="G14" s="183"/>
      <c r="H14" s="183"/>
      <c r="I14" s="14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56" t="s">
        <v>329</v>
      </c>
      <c r="D16" s="183"/>
      <c r="E16" s="183"/>
      <c r="F16" s="183"/>
      <c r="G16" s="183"/>
      <c r="H16" s="183"/>
      <c r="I16" s="14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79" t="s">
        <v>330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79" t="s">
        <v>331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8">
        <v>348</v>
      </c>
      <c r="D22" s="156" t="s">
        <v>328</v>
      </c>
      <c r="E22" s="169"/>
      <c r="F22" s="170"/>
      <c r="G22" s="139"/>
      <c r="H22" s="18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8">
        <v>18</v>
      </c>
      <c r="D24" s="156" t="s">
        <v>332</v>
      </c>
      <c r="E24" s="169"/>
      <c r="F24" s="169"/>
      <c r="G24" s="170"/>
      <c r="H24" s="51" t="s">
        <v>261</v>
      </c>
      <c r="I24" s="295">
        <v>1502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19" t="s">
        <v>334</v>
      </c>
      <c r="D26" s="25"/>
      <c r="E26" s="33"/>
      <c r="F26" s="24"/>
      <c r="G26" s="171" t="s">
        <v>263</v>
      </c>
      <c r="H26" s="140"/>
      <c r="I26" s="120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4" t="s">
        <v>335</v>
      </c>
      <c r="B30" s="165"/>
      <c r="C30" s="165"/>
      <c r="D30" s="166"/>
      <c r="E30" s="164" t="s">
        <v>336</v>
      </c>
      <c r="F30" s="165"/>
      <c r="G30" s="165"/>
      <c r="H30" s="154" t="s">
        <v>337</v>
      </c>
      <c r="I30" s="155"/>
      <c r="J30" s="10"/>
      <c r="K30" s="10"/>
      <c r="L30" s="10"/>
    </row>
    <row r="31" spans="1:12" ht="12.75">
      <c r="A31" s="124"/>
      <c r="B31" s="125"/>
      <c r="C31" s="126"/>
      <c r="D31" s="167"/>
      <c r="E31" s="167"/>
      <c r="F31" s="167"/>
      <c r="G31" s="168"/>
      <c r="H31" s="24"/>
      <c r="I31" s="129"/>
      <c r="J31" s="10"/>
      <c r="K31" s="10"/>
      <c r="L31" s="10"/>
    </row>
    <row r="32" spans="1:12" ht="12.75">
      <c r="A32" s="164" t="s">
        <v>338</v>
      </c>
      <c r="B32" s="165"/>
      <c r="C32" s="165"/>
      <c r="D32" s="166"/>
      <c r="E32" s="164" t="s">
        <v>339</v>
      </c>
      <c r="F32" s="165"/>
      <c r="G32" s="165"/>
      <c r="H32" s="154" t="s">
        <v>340</v>
      </c>
      <c r="I32" s="155"/>
      <c r="J32" s="10"/>
      <c r="K32" s="10"/>
      <c r="L32" s="10"/>
    </row>
    <row r="33" spans="1:12" ht="12.75">
      <c r="A33" s="124"/>
      <c r="B33" s="125"/>
      <c r="C33" s="126"/>
      <c r="D33" s="127"/>
      <c r="E33" s="127"/>
      <c r="F33" s="127"/>
      <c r="G33" s="128"/>
      <c r="H33" s="24"/>
      <c r="I33" s="130"/>
      <c r="J33" s="10"/>
      <c r="K33" s="10"/>
      <c r="L33" s="10"/>
    </row>
    <row r="34" spans="1:12" ht="12.75">
      <c r="A34" s="164" t="s">
        <v>341</v>
      </c>
      <c r="B34" s="165"/>
      <c r="C34" s="165"/>
      <c r="D34" s="166"/>
      <c r="E34" s="164" t="s">
        <v>339</v>
      </c>
      <c r="F34" s="165"/>
      <c r="G34" s="165"/>
      <c r="H34" s="154" t="s">
        <v>342</v>
      </c>
      <c r="I34" s="155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0"/>
      <c r="B37" s="30"/>
      <c r="C37" s="159"/>
      <c r="D37" s="160"/>
      <c r="E37" s="16"/>
      <c r="F37" s="159"/>
      <c r="G37" s="160"/>
      <c r="H37" s="16"/>
      <c r="I37" s="93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4" t="s">
        <v>267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0"/>
      <c r="B45" s="30"/>
      <c r="C45" s="159"/>
      <c r="D45" s="160"/>
      <c r="E45" s="16"/>
      <c r="F45" s="159"/>
      <c r="G45" s="161"/>
      <c r="H45" s="35"/>
      <c r="I45" s="104"/>
      <c r="J45" s="10"/>
      <c r="K45" s="10"/>
      <c r="L45" s="10"/>
    </row>
    <row r="46" spans="1:12" ht="12.75">
      <c r="A46" s="134" t="s">
        <v>268</v>
      </c>
      <c r="B46" s="135"/>
      <c r="C46" s="156" t="s">
        <v>343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4" t="s">
        <v>270</v>
      </c>
      <c r="B48" s="135"/>
      <c r="C48" s="141" t="s">
        <v>344</v>
      </c>
      <c r="D48" s="137"/>
      <c r="E48" s="138"/>
      <c r="F48" s="16"/>
      <c r="G48" s="51" t="s">
        <v>271</v>
      </c>
      <c r="H48" s="141" t="s">
        <v>344</v>
      </c>
      <c r="I48" s="13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4" t="s">
        <v>257</v>
      </c>
      <c r="B50" s="135"/>
      <c r="C50" s="136" t="s">
        <v>345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41" t="s">
        <v>346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5"/>
      <c r="B53" s="20"/>
      <c r="C53" s="150" t="s">
        <v>273</v>
      </c>
      <c r="D53" s="150"/>
      <c r="E53" s="150"/>
      <c r="F53" s="150"/>
      <c r="G53" s="150"/>
      <c r="H53" s="150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3" t="s">
        <v>274</v>
      </c>
      <c r="C55" s="144"/>
      <c r="D55" s="144"/>
      <c r="E55" s="14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5"/>
      <c r="B57" s="145" t="s">
        <v>307</v>
      </c>
      <c r="C57" s="146"/>
      <c r="D57" s="146"/>
      <c r="E57" s="146"/>
      <c r="F57" s="146"/>
      <c r="G57" s="146"/>
      <c r="H57" s="146"/>
      <c r="I57" s="107"/>
      <c r="J57" s="10"/>
      <c r="K57" s="10"/>
      <c r="L57" s="10"/>
    </row>
    <row r="58" spans="1:12" ht="12.75">
      <c r="A58" s="105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5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2"/>
      <c r="H63" s="133"/>
      <c r="I63" s="116"/>
      <c r="J63" s="10"/>
      <c r="K63" s="10"/>
      <c r="L63" s="10"/>
    </row>
  </sheetData>
  <sheetProtection/>
  <protectedRanges>
    <protectedRange sqref="E2 H2 C6:D6 C10:D10 C12:I12 C14:D14 F14:I14 C16:I16 C18:I18 C20:I20 C24:G24 C22:F22 C26 I26 I24" name="Range1"/>
    <protectedRange sqref="C8:D8" name="Range1_1"/>
    <protectedRange sqref="A30:D30" name="Range1_1_1_1"/>
    <protectedRange sqref="A32:D32" name="Range1_1_2_1"/>
    <protectedRange sqref="A34:D34" name="Range1_1_3"/>
    <protectedRange sqref="E30:G30" name="Range1_1_4"/>
    <protectedRange sqref="E32:G32" name="Range1_1_5"/>
    <protectedRange sqref="E34:G34" name="Range1_1_6"/>
    <protectedRange sqref="H30:I30" name="Range1_1_7"/>
    <protectedRange sqref="H32:I32" name="Range1_1_8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K100" sqref="K100"/>
    </sheetView>
  </sheetViews>
  <sheetFormatPr defaultColWidth="9.140625" defaultRowHeight="12.75"/>
  <cols>
    <col min="1" max="1" width="9.140625" style="52" customWidth="1"/>
    <col min="2" max="2" width="7.7109375" style="52" customWidth="1"/>
    <col min="3" max="6" width="9.140625" style="52" customWidth="1"/>
    <col min="7" max="7" width="6.57421875" style="52" customWidth="1"/>
    <col min="8" max="8" width="4.421875" style="52" customWidth="1"/>
    <col min="9" max="9" width="9.140625" style="52" customWidth="1"/>
    <col min="10" max="10" width="11.7109375" style="52" customWidth="1"/>
    <col min="11" max="11" width="14.421875" style="52" customWidth="1"/>
    <col min="12" max="12" width="12.8515625" style="52" customWidth="1"/>
    <col min="13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347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1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319</v>
      </c>
      <c r="K4" s="60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2587850314</v>
      </c>
      <c r="K8" s="53">
        <f>K9+K16+K26+K35+K39</f>
        <v>2667259362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19023011</v>
      </c>
      <c r="K9" s="53">
        <f>SUM(K10:K15)</f>
        <v>20801434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6425658</v>
      </c>
      <c r="K11" s="7">
        <v>8293585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95700</v>
      </c>
      <c r="K14" s="7">
        <v>24031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12501653</v>
      </c>
      <c r="K15" s="7">
        <v>12483818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2298865139</v>
      </c>
      <c r="K16" s="53">
        <f>SUM(K17:K25)</f>
        <v>2339591262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272609482</v>
      </c>
      <c r="K17" s="7">
        <v>275967334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1873456359</v>
      </c>
      <c r="K18" s="7">
        <v>1886847204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71941269</v>
      </c>
      <c r="K19" s="7">
        <v>77677887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25734773</v>
      </c>
      <c r="K20" s="7">
        <v>25695262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22726110</v>
      </c>
      <c r="K23" s="7">
        <v>39669101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4292047</v>
      </c>
      <c r="K24" s="7">
        <v>6089313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28105099</v>
      </c>
      <c r="K25" s="7">
        <v>27645161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269535674</v>
      </c>
      <c r="K26" s="53">
        <f>SUM(K27:K34)</f>
        <v>306328317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261435826</v>
      </c>
      <c r="K27" s="7">
        <v>297053129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8041497</v>
      </c>
      <c r="K29" s="7">
        <v>9217178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58351</v>
      </c>
      <c r="K32" s="7">
        <v>58010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426490</v>
      </c>
      <c r="K39" s="7">
        <v>538349</v>
      </c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261955343</v>
      </c>
      <c r="K40" s="53">
        <f>K41+K49+K56+K64</f>
        <v>363287416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4260837</v>
      </c>
      <c r="K41" s="53">
        <f>SUM(K42:K48)</f>
        <v>4936006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3955111</v>
      </c>
      <c r="K42" s="7">
        <v>4628311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305726</v>
      </c>
      <c r="K45" s="7">
        <v>307695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21716913</v>
      </c>
      <c r="K49" s="53">
        <f>SUM(K50:K55)</f>
        <v>28028130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4711161</v>
      </c>
      <c r="K51" s="7">
        <v>9188449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196037</v>
      </c>
      <c r="K53" s="7">
        <v>83062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6548739</v>
      </c>
      <c r="K54" s="7">
        <v>6196040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10260976</v>
      </c>
      <c r="K55" s="7">
        <v>12560579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217638510</v>
      </c>
      <c r="K56" s="53">
        <f>SUM(K57:K63)</f>
        <v>241478636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100000</v>
      </c>
      <c r="K59" s="7">
        <v>10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1683276</v>
      </c>
      <c r="K61" s="7">
        <v>1840405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178298899</v>
      </c>
      <c r="K62" s="7">
        <v>239633582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37556335</v>
      </c>
      <c r="K63" s="7">
        <v>4639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18339083</v>
      </c>
      <c r="K64" s="7">
        <v>88844644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4373747</v>
      </c>
      <c r="K65" s="7">
        <v>2511236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2854179404</v>
      </c>
      <c r="K66" s="53">
        <f>K7+K8+K40+K65</f>
        <v>3033058014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160031312</v>
      </c>
      <c r="K67" s="8">
        <v>126556692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1952226727</v>
      </c>
      <c r="K69" s="54">
        <f>K70+K71+K72+K78+K79+K82+K85</f>
        <v>2193226444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1385151471</v>
      </c>
      <c r="K70" s="7">
        <v>1436911375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67818009</v>
      </c>
      <c r="K72" s="53">
        <f>K73+K74-K75+K76+K77</f>
        <v>72464613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46823299</v>
      </c>
      <c r="K73" s="7">
        <v>50433359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11484818</v>
      </c>
      <c r="K74" s="7">
        <v>11484818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11484818</v>
      </c>
      <c r="K75" s="7">
        <v>11484818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20994710</v>
      </c>
      <c r="K77" s="7">
        <v>22031254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234899800</v>
      </c>
      <c r="K79" s="53">
        <f>K80-K81</f>
        <v>388195362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234899800</v>
      </c>
      <c r="K80" s="7">
        <v>388195362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208714117</v>
      </c>
      <c r="K82" s="53">
        <f>K83-K84</f>
        <v>235534296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208714117</v>
      </c>
      <c r="K83" s="7">
        <v>235534296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55643330</v>
      </c>
      <c r="K85" s="7">
        <v>60120798</v>
      </c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191980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>
        <v>191980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604940449</v>
      </c>
      <c r="K90" s="53">
        <f>SUM(K91:K99)</f>
        <v>539051340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198391909</v>
      </c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406548540</v>
      </c>
      <c r="K93" s="7">
        <v>528046811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>
        <v>11004529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264014678</v>
      </c>
      <c r="K100" s="53">
        <f>SUM(K101:K112)</f>
        <v>266851313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28341701</v>
      </c>
      <c r="K101" s="7"/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100353014</v>
      </c>
      <c r="K103" s="7">
        <v>89747433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18821261</v>
      </c>
      <c r="K104" s="7">
        <v>18277080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61654395</v>
      </c>
      <c r="K105" s="7">
        <v>82916875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25742670</v>
      </c>
      <c r="K108" s="7">
        <v>32710018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17932427</v>
      </c>
      <c r="K109" s="7">
        <v>32448805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5361666</v>
      </c>
      <c r="K110" s="7">
        <v>5361666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5807544</v>
      </c>
      <c r="K112" s="7">
        <v>5389436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32997550</v>
      </c>
      <c r="K113" s="7">
        <v>33736937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2854179404</v>
      </c>
      <c r="K114" s="53">
        <f>K69+K86+K90+K100+K113</f>
        <v>3033058014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160031312</v>
      </c>
      <c r="K115" s="8">
        <v>126556692</v>
      </c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1896583397</v>
      </c>
      <c r="K118" s="7">
        <v>2133105646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55643330</v>
      </c>
      <c r="K119" s="8">
        <v>60120798</v>
      </c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1">
      <selection activeCell="A50" sqref="A45:M50"/>
    </sheetView>
  </sheetViews>
  <sheetFormatPr defaultColWidth="9.140625" defaultRowHeight="12.75"/>
  <cols>
    <col min="1" max="6" width="9.140625" style="52" customWidth="1"/>
    <col min="7" max="7" width="7.421875" style="52" customWidth="1"/>
    <col min="8" max="8" width="5.28125" style="52" customWidth="1"/>
    <col min="9" max="9" width="9.140625" style="52" customWidth="1"/>
    <col min="10" max="10" width="10.28125" style="52" customWidth="1"/>
    <col min="11" max="11" width="11.28125" style="52" customWidth="1"/>
    <col min="12" max="12" width="11.00390625" style="52" customWidth="1"/>
    <col min="13" max="13" width="11.421875" style="52" customWidth="1"/>
    <col min="14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47" t="s">
        <v>351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1" t="s">
        <v>347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1.7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996966603</v>
      </c>
      <c r="K7" s="54">
        <f>SUM(K8:K9)</f>
        <v>41601525</v>
      </c>
      <c r="L7" s="54">
        <f>SUM(L8:L9)</f>
        <v>1086091053</v>
      </c>
      <c r="M7" s="54">
        <f>SUM(M8:M9)</f>
        <v>51791336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985790939</v>
      </c>
      <c r="K8" s="7">
        <v>36991637</v>
      </c>
      <c r="L8" s="7">
        <v>1070434467</v>
      </c>
      <c r="M8" s="7">
        <v>40899172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11175664</v>
      </c>
      <c r="K9" s="7">
        <v>4609888</v>
      </c>
      <c r="L9" s="7">
        <v>15656586</v>
      </c>
      <c r="M9" s="7">
        <v>10892164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763286705</v>
      </c>
      <c r="K10" s="53">
        <f>K11+K12+K16+K20+K21+K22+K25+K26</f>
        <v>143226378</v>
      </c>
      <c r="L10" s="53">
        <f>L11+L12+L16+L20+L21+L22+L25+L26</f>
        <v>823720624</v>
      </c>
      <c r="M10" s="53">
        <f>M11+M12+M16+M20+M21+M22+M25+M26</f>
        <v>171471304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266730362</v>
      </c>
      <c r="K12" s="53">
        <f>SUM(K13:K15)</f>
        <v>35560377</v>
      </c>
      <c r="L12" s="53">
        <f>SUM(L13:L15)</f>
        <v>293508569</v>
      </c>
      <c r="M12" s="53">
        <f>SUM(M13:M15)</f>
        <v>41657902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156499151</v>
      </c>
      <c r="K13" s="7">
        <v>14823390</v>
      </c>
      <c r="L13" s="7">
        <v>171454845</v>
      </c>
      <c r="M13" s="7">
        <v>16204713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1288236</v>
      </c>
      <c r="K14" s="7">
        <v>25050</v>
      </c>
      <c r="L14" s="7">
        <v>1444138</v>
      </c>
      <c r="M14" s="7">
        <v>17188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108942975</v>
      </c>
      <c r="K15" s="7">
        <v>20711937</v>
      </c>
      <c r="L15" s="7">
        <v>120609586</v>
      </c>
      <c r="M15" s="7">
        <v>25436001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228977519</v>
      </c>
      <c r="K16" s="53">
        <f>SUM(K17:K19)</f>
        <v>52199145</v>
      </c>
      <c r="L16" s="53">
        <f>SUM(L17:L19)</f>
        <v>241967859</v>
      </c>
      <c r="M16" s="53">
        <f>SUM(M17:M19)</f>
        <v>54001707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137693339</v>
      </c>
      <c r="K17" s="7">
        <v>28024396</v>
      </c>
      <c r="L17" s="7">
        <v>152371239</v>
      </c>
      <c r="M17" s="7">
        <v>33550632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58511365</v>
      </c>
      <c r="K18" s="7">
        <v>16245126</v>
      </c>
      <c r="L18" s="7">
        <v>56218306</v>
      </c>
      <c r="M18" s="7">
        <v>13086727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32772815</v>
      </c>
      <c r="K19" s="7">
        <v>7929623</v>
      </c>
      <c r="L19" s="7">
        <v>33378314</v>
      </c>
      <c r="M19" s="7">
        <v>7364348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164503851</v>
      </c>
      <c r="K20" s="7">
        <v>22951739</v>
      </c>
      <c r="L20" s="7">
        <v>164864446</v>
      </c>
      <c r="M20" s="7">
        <v>26373638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99622749</v>
      </c>
      <c r="K21" s="7">
        <v>30067935</v>
      </c>
      <c r="L21" s="7">
        <v>104373491</v>
      </c>
      <c r="M21" s="7">
        <v>31590906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401342</v>
      </c>
      <c r="K22" s="53">
        <f>SUM(K23:K24)</f>
        <v>401342</v>
      </c>
      <c r="L22" s="53">
        <f>SUM(L23:L24)</f>
        <v>3712422</v>
      </c>
      <c r="M22" s="53">
        <f>SUM(M23:M24)</f>
        <v>3712422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401342</v>
      </c>
      <c r="K24" s="7">
        <v>401342</v>
      </c>
      <c r="L24" s="7">
        <v>3712422</v>
      </c>
      <c r="M24" s="7">
        <v>3712422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703505</v>
      </c>
      <c r="K25" s="7">
        <v>703505</v>
      </c>
      <c r="L25" s="7">
        <v>191980</v>
      </c>
      <c r="M25" s="7">
        <v>191980</v>
      </c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2347377</v>
      </c>
      <c r="K26" s="7">
        <v>1342335</v>
      </c>
      <c r="L26" s="7">
        <v>15101857</v>
      </c>
      <c r="M26" s="7">
        <v>13942749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26391702</v>
      </c>
      <c r="K27" s="53">
        <f>SUM(K28:K32)</f>
        <v>-2102083</v>
      </c>
      <c r="L27" s="53">
        <f>SUM(L28:L32)</f>
        <v>22463214</v>
      </c>
      <c r="M27" s="53">
        <f>SUM(M28:M32)</f>
        <v>1606044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2394169</v>
      </c>
      <c r="K28" s="7">
        <v>-1512425</v>
      </c>
      <c r="L28" s="7">
        <v>4116729</v>
      </c>
      <c r="M28" s="7">
        <v>0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13718277</v>
      </c>
      <c r="K29" s="7">
        <v>-1208051</v>
      </c>
      <c r="L29" s="7">
        <v>13062849</v>
      </c>
      <c r="M29" s="7">
        <v>1448060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156752</v>
      </c>
      <c r="K30" s="7"/>
      <c r="L30" s="7">
        <v>375181</v>
      </c>
      <c r="M30" s="7">
        <v>0</v>
      </c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3302366</v>
      </c>
      <c r="K31" s="7">
        <v>570381</v>
      </c>
      <c r="L31" s="7">
        <v>162869</v>
      </c>
      <c r="M31" s="7">
        <v>137834</v>
      </c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6820138</v>
      </c>
      <c r="K32" s="7">
        <v>48012</v>
      </c>
      <c r="L32" s="7">
        <v>4745586</v>
      </c>
      <c r="M32" s="7">
        <v>20150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49486767</v>
      </c>
      <c r="K33" s="53">
        <f>SUM(K34:K37)</f>
        <v>7221197</v>
      </c>
      <c r="L33" s="53">
        <f>SUM(L34:L37)</f>
        <v>34413939</v>
      </c>
      <c r="M33" s="53">
        <f>SUM(M34:M37)</f>
        <v>7279607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11965036</v>
      </c>
      <c r="K34" s="7">
        <v>2903477</v>
      </c>
      <c r="L34" s="7">
        <v>2822660</v>
      </c>
      <c r="M34" s="7">
        <v>0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30075930</v>
      </c>
      <c r="K35" s="7">
        <v>-2491970</v>
      </c>
      <c r="L35" s="7">
        <v>20547131</v>
      </c>
      <c r="M35" s="7">
        <v>4814455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6490084</v>
      </c>
      <c r="K36" s="7">
        <v>6484907</v>
      </c>
      <c r="L36" s="7">
        <v>125500</v>
      </c>
      <c r="M36" s="7">
        <v>125500</v>
      </c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955717</v>
      </c>
      <c r="K37" s="7">
        <v>324783</v>
      </c>
      <c r="L37" s="7">
        <v>10918648</v>
      </c>
      <c r="M37" s="7">
        <v>2339652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36309274</v>
      </c>
      <c r="K38" s="7"/>
      <c r="L38" s="7">
        <v>35617303</v>
      </c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>
        <v>12157674</v>
      </c>
      <c r="L39" s="7"/>
      <c r="M39" s="7">
        <v>13544398</v>
      </c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1059667579</v>
      </c>
      <c r="K42" s="53">
        <f>K7+K27+K38+K40</f>
        <v>39499442</v>
      </c>
      <c r="L42" s="53">
        <f>L7+L27+L38+L40</f>
        <v>1144171570</v>
      </c>
      <c r="M42" s="53">
        <f>M7+M27+M38+M40</f>
        <v>53397380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812773472</v>
      </c>
      <c r="K43" s="53">
        <f>K10+K33+K39+K41</f>
        <v>162605249</v>
      </c>
      <c r="L43" s="53">
        <f>L10+L33+L39+L41</f>
        <v>858134563</v>
      </c>
      <c r="M43" s="53">
        <f>M10+M33+M39+M41</f>
        <v>192295309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246894107</v>
      </c>
      <c r="K44" s="53">
        <f>K42-K43</f>
        <v>-123105807</v>
      </c>
      <c r="L44" s="53">
        <f>L42-L43</f>
        <v>286037007</v>
      </c>
      <c r="M44" s="53">
        <f>M42-M43</f>
        <v>-138897929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246894107</v>
      </c>
      <c r="K45" s="53">
        <f>IF(K42&gt;K43,K42-K43,0)</f>
        <v>0</v>
      </c>
      <c r="L45" s="53">
        <f>IF(L42&gt;L43,L42-L43,0)</f>
        <v>286037007</v>
      </c>
      <c r="M45" s="53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7"/>
      <c r="K46" s="7"/>
      <c r="L46" s="53">
        <f>IF(L43&gt;L42,L43-L42,0)</f>
        <v>0</v>
      </c>
      <c r="M46" s="53">
        <f>IF(M43&gt;M42,M43-M42,0)</f>
        <v>138897929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34088485</v>
      </c>
      <c r="K47" s="7">
        <v>34088485</v>
      </c>
      <c r="L47" s="7">
        <v>45135247</v>
      </c>
      <c r="M47" s="7">
        <v>45135247</v>
      </c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212805622</v>
      </c>
      <c r="K48" s="53">
        <f>K44-K47</f>
        <v>-157194292</v>
      </c>
      <c r="L48" s="53">
        <f>L44-L47</f>
        <v>240901760</v>
      </c>
      <c r="M48" s="53">
        <f>M44-M47</f>
        <v>-184033176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212805622</v>
      </c>
      <c r="K49" s="53">
        <f>IF(K48&gt;0,K48,0)</f>
        <v>0</v>
      </c>
      <c r="L49" s="53">
        <f>IF(L48&gt;0,L48,0)</f>
        <v>240901760</v>
      </c>
      <c r="M49" s="53">
        <f>IF(M48&gt;0,M48,0)</f>
        <v>0</v>
      </c>
    </row>
    <row r="50" spans="1:13" ht="12.75">
      <c r="A50" s="300" t="s">
        <v>220</v>
      </c>
      <c r="B50" s="301"/>
      <c r="C50" s="301"/>
      <c r="D50" s="301"/>
      <c r="E50" s="301"/>
      <c r="F50" s="301"/>
      <c r="G50" s="301"/>
      <c r="H50" s="302"/>
      <c r="I50" s="4">
        <v>154</v>
      </c>
      <c r="J50" s="61">
        <f>IF(J48&lt;0,-J48,0)</f>
        <v>0</v>
      </c>
      <c r="K50" s="61">
        <f>IF(K48&lt;0,-K48,0)</f>
        <v>157194292</v>
      </c>
      <c r="L50" s="61">
        <f>IF(L48&lt;0,-L48,0)</f>
        <v>0</v>
      </c>
      <c r="M50" s="61">
        <f>IF(M48&lt;0,-M48,0)</f>
        <v>184033176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96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297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208714117</v>
      </c>
      <c r="K53" s="7">
        <v>-153334009</v>
      </c>
      <c r="L53" s="7">
        <v>235534296</v>
      </c>
      <c r="M53" s="7">
        <v>-180325444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4091505</v>
      </c>
      <c r="K54" s="8">
        <v>-3860283</v>
      </c>
      <c r="L54" s="8">
        <v>5367464</v>
      </c>
      <c r="M54" s="8">
        <v>-3707732</v>
      </c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96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J49</f>
        <v>212805622</v>
      </c>
      <c r="K56" s="6">
        <f>K48</f>
        <v>-157194292</v>
      </c>
      <c r="L56" s="6">
        <v>240901760</v>
      </c>
      <c r="M56" s="6">
        <v>-184033176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1025907</v>
      </c>
      <c r="K57" s="53">
        <f>SUM(K58:K64)</f>
        <v>533896</v>
      </c>
      <c r="L57" s="53">
        <f>SUM(L58:L64)</f>
        <v>1295680</v>
      </c>
      <c r="M57" s="53">
        <f>SUM(M58:M64)</f>
        <v>628986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1025907</v>
      </c>
      <c r="K60" s="7">
        <v>533896</v>
      </c>
      <c r="L60" s="7">
        <v>1295680</v>
      </c>
      <c r="M60" s="7">
        <v>628986</v>
      </c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205181</v>
      </c>
      <c r="K65" s="7">
        <v>106779</v>
      </c>
      <c r="L65" s="7">
        <v>259136</v>
      </c>
      <c r="M65" s="7">
        <v>125796</v>
      </c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820726</v>
      </c>
      <c r="K66" s="53">
        <v>427117</v>
      </c>
      <c r="L66" s="53">
        <f>L57-L65</f>
        <v>1036544</v>
      </c>
      <c r="M66" s="53">
        <f>M57-M65</f>
        <v>503190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213626348</v>
      </c>
      <c r="K67" s="61">
        <f>K56+K66</f>
        <v>-156767175</v>
      </c>
      <c r="L67" s="61">
        <f>L56+L66</f>
        <v>241938304</v>
      </c>
      <c r="M67" s="61">
        <f>M56+M66</f>
        <v>-183529986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98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99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209534843</v>
      </c>
      <c r="K70" s="7">
        <v>-152906892</v>
      </c>
      <c r="L70" s="7">
        <v>236570840</v>
      </c>
      <c r="M70" s="7">
        <v>-179822254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>
        <v>4091505</v>
      </c>
      <c r="K71" s="8">
        <v>-3860283</v>
      </c>
      <c r="L71" s="8">
        <v>5367464</v>
      </c>
      <c r="M71" s="8">
        <v>-3707732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10:K12 J39:J45 J1:J7 J16:K16 J22:K22 J27:K27 J33:K33 L1:IV65536 J48:K65536 K1:K9 K13:K15 K17:K21 K23:K26 K28:K32 K34:K45"/>
    <dataValidation type="whole" operator="greaterThanOrEqual" allowBlank="1" showInputMessage="1" showErrorMessage="1" errorTitle="Pogrešan unos" error="Mogu se unijeti samo cjelobrojne pozitivne vrijednosti." sqref="J8:J9 J13:J15 J17:J21 J23:J26 J28:J32 J34:J38 J46:K46">
      <formula1>0</formula1>
    </dataValidation>
    <dataValidation type="whole" operator="notEqual" allowBlank="1" showInputMessage="1" showErrorMessage="1" errorTitle="Pogrešan unos" error="Mogu se unijeti samo cjelobrojne vrijednosti." sqref="J47:K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1" sqref="K51"/>
    </sheetView>
  </sheetViews>
  <sheetFormatPr defaultColWidth="9.140625" defaultRowHeight="12.75"/>
  <cols>
    <col min="1" max="6" width="9.140625" style="52" customWidth="1"/>
    <col min="7" max="7" width="6.00390625" style="52" customWidth="1"/>
    <col min="8" max="8" width="4.140625" style="52" customWidth="1"/>
    <col min="9" max="9" width="9.140625" style="52" customWidth="1"/>
    <col min="10" max="10" width="11.281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283</v>
      </c>
      <c r="K5" s="68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2"/>
      <c r="J6" s="262"/>
      <c r="K6" s="263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246894107</v>
      </c>
      <c r="K7" s="7">
        <v>286037007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164503851</v>
      </c>
      <c r="K8" s="7">
        <v>164864446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5020558</v>
      </c>
      <c r="K9" s="7">
        <v>41975897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501439</v>
      </c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23956438</v>
      </c>
      <c r="K12" s="7">
        <v>14531112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3">
        <f>SUM(J7:J12)</f>
        <v>440876393</v>
      </c>
      <c r="K13" s="53">
        <f>SUM(K7:K12)</f>
        <v>507408462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>
        <v>6311217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5992</v>
      </c>
      <c r="K16" s="7">
        <v>675169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37347842</v>
      </c>
      <c r="K17" s="7">
        <v>45135247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3">
        <f>SUM(J14:J17)</f>
        <v>37353834</v>
      </c>
      <c r="K18" s="53">
        <f>SUM(K14:K17)</f>
        <v>52121633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IF(J13&gt;J18,J13-J18,0)</f>
        <v>403522559</v>
      </c>
      <c r="K19" s="53">
        <f>IF(K13&gt;K18,K13-K18,0)</f>
        <v>455286829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2"/>
      <c r="J21" s="262"/>
      <c r="K21" s="263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>
        <v>119315</v>
      </c>
      <c r="K22" s="7">
        <v>1408249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1571958</v>
      </c>
      <c r="K24" s="7">
        <v>759176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118339</v>
      </c>
      <c r="K25" s="7">
        <v>538050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32051</v>
      </c>
      <c r="K26" s="7">
        <v>120341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3">
        <f>SUM(J22:J26)</f>
        <v>1841663</v>
      </c>
      <c r="K27" s="53">
        <f>SUM(K22:K26)</f>
        <v>2825816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93132306</v>
      </c>
      <c r="K28" s="7">
        <v>208777241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63517801</v>
      </c>
      <c r="K30" s="7">
        <v>62883923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3">
        <f>SUM(J28:J30)</f>
        <v>156650107</v>
      </c>
      <c r="K31" s="53">
        <f>SUM(K28:K30)</f>
        <v>271661164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IF(J31&gt;J27,J31-J27,0)</f>
        <v>154808444</v>
      </c>
      <c r="K33" s="53">
        <f>IF(K31&gt;K27,K31-K27,0)</f>
        <v>268835348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2"/>
      <c r="J34" s="262"/>
      <c r="K34" s="263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>
        <v>612203391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>
        <v>1366009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3">
        <f>SUM(J35:J37)</f>
        <v>0</v>
      </c>
      <c r="K38" s="53">
        <f>SUM(K35:K37)</f>
        <v>613569400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232939459</v>
      </c>
      <c r="K39" s="7">
        <v>719171205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108909</v>
      </c>
      <c r="K40" s="7">
        <v>105000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10183168</v>
      </c>
      <c r="K43" s="7">
        <v>10239115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3">
        <f>SUM(J39:J43)</f>
        <v>243231536</v>
      </c>
      <c r="K44" s="53">
        <f>SUM(K39:K43)</f>
        <v>729515320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IF(J44&gt;J38,J44-J38,0)</f>
        <v>243231536</v>
      </c>
      <c r="K46" s="53">
        <f>IF(K44&gt;K38,K44-K38,0)</f>
        <v>115945920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IF(J19-J20+J32-J33+J45-J46&gt;0,J19-J20+J32-J33+J45-J46,0)</f>
        <v>5482579</v>
      </c>
      <c r="K47" s="53">
        <f>IF(K19-K20+K32-K33+K45-K46&gt;0,K19-K20+K32-K33+K45-K46,0)</f>
        <v>70505561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12856504</v>
      </c>
      <c r="K49" s="7">
        <v>18339083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5482579</v>
      </c>
      <c r="K50" s="7">
        <v>70505561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4">
        <f>J49+J50-J51</f>
        <v>18339083</v>
      </c>
      <c r="K52" s="61">
        <f>K49+K50-K51</f>
        <v>88844644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3 J18:J21 J27 J31:J48 J51:J65536"/>
    <dataValidation type="whole" operator="notEqual" allowBlank="1" showInputMessage="1" showErrorMessage="1" errorTitle="Pogrešan unos" error="Mogu se unijeti samo cjelobrojne vrijednosti." sqref="J7:J12 J14:J17 J22:J26 J28:J30 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283</v>
      </c>
      <c r="K5" s="72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2"/>
      <c r="J6" s="262"/>
      <c r="K6" s="263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3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2"/>
      <c r="J22" s="262"/>
      <c r="K22" s="263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2">
        <v>0</v>
      </c>
      <c r="J35" s="262"/>
      <c r="K35" s="263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6.57421875" style="75" customWidth="1"/>
    <col min="7" max="7" width="9.140625" style="75" customWidth="1"/>
    <col min="8" max="8" width="4.140625" style="75" customWidth="1"/>
    <col min="9" max="9" width="9.140625" style="75" customWidth="1"/>
    <col min="10" max="10" width="11.00390625" style="75" customWidth="1"/>
    <col min="11" max="11" width="10.7109375" style="75" customWidth="1"/>
    <col min="12" max="16384" width="9.140625" style="75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4"/>
    </row>
    <row r="2" spans="1:12" ht="15">
      <c r="A2" s="42"/>
      <c r="B2" s="73"/>
      <c r="C2" s="287" t="s">
        <v>282</v>
      </c>
      <c r="D2" s="287"/>
      <c r="E2" s="131" t="s">
        <v>323</v>
      </c>
      <c r="F2" s="43" t="s">
        <v>250</v>
      </c>
      <c r="G2" s="288" t="s">
        <v>349</v>
      </c>
      <c r="H2" s="289"/>
      <c r="I2" s="73"/>
      <c r="J2" s="73"/>
      <c r="K2" s="73"/>
      <c r="L2" s="76"/>
    </row>
    <row r="3" spans="1:11" ht="21.7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305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1385151471</v>
      </c>
      <c r="K5" s="45">
        <v>1436911375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65647514</v>
      </c>
      <c r="K7" s="46">
        <v>69257574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234899800</v>
      </c>
      <c r="K8" s="46">
        <v>388195362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208714117</v>
      </c>
      <c r="K9" s="46">
        <v>235534296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2170495</v>
      </c>
      <c r="K12" s="46">
        <v>3207039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7">
        <f>SUM(J5:J13)</f>
        <v>1896583397</v>
      </c>
      <c r="K14" s="77">
        <f>SUM(K5:K13)</f>
        <v>2133105646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>
        <v>1896583397</v>
      </c>
      <c r="K23" s="45">
        <v>2133105646</v>
      </c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78">
        <v>55643330</v>
      </c>
      <c r="K24" s="78">
        <v>60120798</v>
      </c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Rovis</cp:lastModifiedBy>
  <cp:lastPrinted>2018-02-28T09:32:44Z</cp:lastPrinted>
  <dcterms:created xsi:type="dcterms:W3CDTF">2008-10-17T11:51:54Z</dcterms:created>
  <dcterms:modified xsi:type="dcterms:W3CDTF">2018-02-28T09:33:05Z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