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<sst xmlns="http://schemas.openxmlformats.org/spreadsheetml/2006/main" count="397" uniqueCount="344">
  <si>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</si>
  <si>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</si>
  <si>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</si>
  <si>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</si>
  <si>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</si>
  <si>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</si>
  <si>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</si>
  <si>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</si>
  <si>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</si>
  <si>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</si>
  <si>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</si>
  <si>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</si>
  <si>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</si>
  <si>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</si>
  <si>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</si>
  <si>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</si>
  <si>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</si>
  <si>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</si>
  <si>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</si>
  <si>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</si>
  <si>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</si>
  <si>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</si>
  <si>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</si>
  <si>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</si>
  <si>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</si>
  <si>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</si>
  <si>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</si>
  <si>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</si>
  <si>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</si>
  <si>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</si>
  <si>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</si>
  <si>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</si>
  <si>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</si>
  <si>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</si>
  <si>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</si>
  <si>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</si>
  <si>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</si>
  <si>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</si>
  <si>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</si>
  <si>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</si>
  <si>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</si>
  <si>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</si>
  <si>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</si>
  <si>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</si>
  <si>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</si>
  <si>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</si>
  <si>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</si>
  <si>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</si>
  <si>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</si>
  <si>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</si>
  <si>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</si>
  <si>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</si>
  <si>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</si>
  <si>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</si>
  <si>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</si>
  <si>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</si>
  <si>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</si>
  <si>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</si>
  <si>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</si>
  <si>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</si>
  <si>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</si>
  <si>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</si>
  <si>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</si>
  <si>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</si>
  <si>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</si>
  <si>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</si>
  <si>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</si>
  <si>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</si>
  <si>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</si>
  <si>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</si>
  <si>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</si>
  <si>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</si>
  <si>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</si>
  <si>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</si>
  <si>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</si>
  <si>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</si>
  <si>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</si>
  <si>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</si>
  <si>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</si>
  <si>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</si>
  <si>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</si>
  <si>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</si>
  <si>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</si>
  <si>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</si>
  <si>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</si>
  <si>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</si>
  <si>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</si>
  <si>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</si>
  <si>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</si>
  <si>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</si>
  <si>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</si>
  <si>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</si>
  <si>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</si>
  <si>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</si>
  <si>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</si>
  <si>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</si>
  <si>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</si>
  <si>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</si>
  <si>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</si>
  <si>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</si>
  <si>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</si>
  <si>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</si>
  <si>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</si>
  <si>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</si>
  <si>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</si>
  <si>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</si>
  <si>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</si>
  <si>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</si>
  <si>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</si>
  <si>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</si>
  <si>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</si>
  <si>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</si>
  <si>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</si>
  <si>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</si>
  <si>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</si>
  <si>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</si>
  <si>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</si>
  <si>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</si>
  <si>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</si>
  <si>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</si>
  <si>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</si>
  <si>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</si>
  <si>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</si>
  <si>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</si>
  <si>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</si>
  <si>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</si>
  <si>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</si>
  <si>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</si>
  <si>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</si>
  <si>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</si>
  <si>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</si>
  <si>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</si>
  <si>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</si>
  <si>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</si>
  <si>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</si>
  <si>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</si>
  <si>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</si>
  <si>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</si>
  <si>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</si>
  <si>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</si>
  <si>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</si>
  <si>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</si>
  <si>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</si>
  <si>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</si>
  <si>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</si>
  <si>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</si>
  <si>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</si>
  <si>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</si>
  <si>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</si>
  <si>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</si>
  <si>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</si>
  <si>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</si>
  <si>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</si>
  <si>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</si>
  <si>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</si>
  <si>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</si>
  <si>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</si>
  <si>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</si>
  <si>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</si>
  <si>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</si>
  <si>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</si>
  <si>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</si>
  <si>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</si>
  <si>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</si>
  <si>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</si>
  <si>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</si>
  <si>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</si>
  <si>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</si>
  <si>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</si>
  <si>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</si>
  <si>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</si>
  <si>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</si>
  <si>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</si>
  <si>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</si>
  <si>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</si>
  <si>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</si>
  <si>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</si>
  <si>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</si>
  <si>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</si>
  <si>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</si>
  <si>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</si>
  <si>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</si>
  <si>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</si>
  <si>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</si>
  <si>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</si>
  <si>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</si>
  <si>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</si>
  <si>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</si>
  <si>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</si>
  <si>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</si>
  <si>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</si>
  <si>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</si>
  <si>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</si>
  <si>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</si>
  <si>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</si>
  <si>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</si>
  <si>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</si>
  <si>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</si>
  <si>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</si>
  <si>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</si>
  <si>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</si>
  <si>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</si>
  <si>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</si>
  <si>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</si>
  <si>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</si>
  <si>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</si>
  <si>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</si>
  <si>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</si>
  <si>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</si>
  <si>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</si>
  <si>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</si>
  <si>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</si>
  <si>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</si>
  <si>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</si>
  <si>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</si>
  <si>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</si>
  <si>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</si>
  <si>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</si>
  <si>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</si>
  <si>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</si>
  <si>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</si>
  <si>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</si>
  <si>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</si>
  <si>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</si>
  <si>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</si>
  <si>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</si>
  <si>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</si>
  <si>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</si>
  <si>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</si>
  <si>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</si>
  <si>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</si>
  <si>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</si>
  <si>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</si>
  <si>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</si>
  <si>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</si>
  <si>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</si>
  <si>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</si>
  <si>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</si>
  <si>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</si>
  <si>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</si>
  <si>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</si>
  <si>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</si>
  <si>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</si>
  <si>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</si>
  <si>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</si>
  <si>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</si>
  <si>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</si>
  <si>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</si>
  <si>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</si>
  <si>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</si>
  <si>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</si>
  <si>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</si>
  <si>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</si>
  <si>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</si>
  <si>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</si>
  <si>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</si>
  <si>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</si>
  <si>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</si>
  <si>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</si>
  <si>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</si>
  <si>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</si>
  <si>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</si>
  <si>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</si>
  <si>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</si>
  <si>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</si>
  <si>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</si>
  <si>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</si>
  <si>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</si>
  <si>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</si>
  <si>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</si>
  <si>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</si>
  <si>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</si>
  <si>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</si>
  <si>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</si>
  <si>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</si>
  <si>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</si>
  <si>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</si>
  <si>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</si>
  <si>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</si>
  <si>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</si>
  <si>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</si>
  <si>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</si>
  <si>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</si>
  <si>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</si>
  <si>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</si>
  <si>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</si>
  <si>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</si>
  <si>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</si>
  <si>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</si>
  <si>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</si>
  <si>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</si>
  <si>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</si>
  <si>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</si>
  <si>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</si>
  <si>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</si>
  <si>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</si>
  <si>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</si>
  <si>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</si>
  <si>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</si>
  <si>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</si>
  <si>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</si>
  <si>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</si>
  <si>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</si>
  <si>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</si>
  <si>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</si>
  <si>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</si>
  <si>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</si>
  <si>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</si>
  <si>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</si>
  <si>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</si>
  <si>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</si>
  <si>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</si>
  <si>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</si>
  <si>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</si>
  <si>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</si>
  <si>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</si>
  <si>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</si>
  <si>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</si>
  <si>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</si>
  <si>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</si>
  <si>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</si>
  <si>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</si>
  <si>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</si>
  <si>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</si>
  <si>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03474780</t>
  </si>
  <si>
    <t>040020834</t>
  </si>
  <si>
    <t>57444289760</t>
  </si>
  <si>
    <t>PLAVA LAGUNA D.D.</t>
  </si>
  <si>
    <t>POREČ</t>
  </si>
  <si>
    <t>RADE KONČARA 12</t>
  </si>
  <si>
    <t>mail@lagunaporec.com</t>
  </si>
  <si>
    <t>ISTARSKA</t>
  </si>
  <si>
    <t>5510</t>
  </si>
  <si>
    <t>NE</t>
  </si>
  <si>
    <t>KOCIJANČIĆ SUZANA</t>
  </si>
  <si>
    <t>052/410-224</t>
  </si>
  <si>
    <t>suzana.kocijancic@plavalaguna.hr</t>
  </si>
  <si>
    <t>STAVER NEVEN</t>
  </si>
  <si>
    <t>Obveznik: PLAVA LAGUNA D.D.</t>
  </si>
  <si>
    <t xml:space="preserve">Obveznik: PLAVA LAGUNA D.D. </t>
  </si>
  <si>
    <t>30.06.2014.</t>
  </si>
  <si>
    <t>stanje na dan 30.06.2014.</t>
  </si>
  <si>
    <t>u razdoblju 01.01.2014. do 30.06.2014.</t>
  </si>
  <si>
    <t>biz.plavalaguna.hr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</si>
</sst>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ill="1" applyBorder="1" applyAlignment="1">
      <alignment/>
    </xf>
    <xf numFmtId="167" fontId="2" fillId="0" borderId="21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lagunaporec.com" TargetMode="External" /><Relationship Id="rId2" Type="http://schemas.openxmlformats.org/officeDocument/2006/relationships/hyperlink" Target="http://www.lagunaporec.com/" TargetMode="External" /><Relationship Id="rId3" Type="http://schemas.openxmlformats.org/officeDocument/2006/relationships/hyperlink" Target="mailto:suzana.kocijancic@plavalagu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G19" sqref="G1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48" t="s">
        <v>248</v>
      </c>
      <c r="B1" s="149"/>
      <c r="C1" s="149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86" t="s">
        <v>249</v>
      </c>
      <c r="B2" s="187"/>
      <c r="C2" s="187"/>
      <c r="D2" s="188"/>
      <c r="E2" s="119" t="s">
        <v>323</v>
      </c>
      <c r="F2" s="12"/>
      <c r="G2" s="13" t="s">
        <v>250</v>
      </c>
      <c r="H2" s="119" t="s">
        <v>340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89" t="s">
        <v>317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60" t="s">
        <v>251</v>
      </c>
      <c r="B6" s="161"/>
      <c r="C6" s="143" t="s">
        <v>324</v>
      </c>
      <c r="D6" s="144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92" t="s">
        <v>252</v>
      </c>
      <c r="B8" s="193"/>
      <c r="C8" s="143" t="s">
        <v>325</v>
      </c>
      <c r="D8" s="144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55" t="s">
        <v>253</v>
      </c>
      <c r="B10" s="184"/>
      <c r="C10" s="143" t="s">
        <v>326</v>
      </c>
      <c r="D10" s="144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85"/>
      <c r="B11" s="184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60" t="s">
        <v>254</v>
      </c>
      <c r="B12" s="161"/>
      <c r="C12" s="145" t="s">
        <v>327</v>
      </c>
      <c r="D12" s="181"/>
      <c r="E12" s="181"/>
      <c r="F12" s="181"/>
      <c r="G12" s="181"/>
      <c r="H12" s="181"/>
      <c r="I12" s="163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60" t="s">
        <v>255</v>
      </c>
      <c r="B14" s="161"/>
      <c r="C14" s="182">
        <v>52440</v>
      </c>
      <c r="D14" s="183"/>
      <c r="E14" s="16"/>
      <c r="F14" s="145" t="s">
        <v>328</v>
      </c>
      <c r="G14" s="181"/>
      <c r="H14" s="181"/>
      <c r="I14" s="163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60" t="s">
        <v>256</v>
      </c>
      <c r="B16" s="161"/>
      <c r="C16" s="145" t="s">
        <v>329</v>
      </c>
      <c r="D16" s="181"/>
      <c r="E16" s="181"/>
      <c r="F16" s="181"/>
      <c r="G16" s="181"/>
      <c r="H16" s="181"/>
      <c r="I16" s="163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60" t="s">
        <v>257</v>
      </c>
      <c r="B18" s="161"/>
      <c r="C18" s="177" t="s">
        <v>330</v>
      </c>
      <c r="D18" s="178"/>
      <c r="E18" s="178"/>
      <c r="F18" s="178"/>
      <c r="G18" s="178"/>
      <c r="H18" s="178"/>
      <c r="I18" s="179"/>
      <c r="J18" s="10"/>
      <c r="K18" s="10"/>
      <c r="L18" s="10"/>
    </row>
    <row r="19" spans="1:12" ht="12.75">
      <c r="A19" s="93"/>
      <c r="B19" s="22"/>
      <c r="C19" s="151"/>
      <c r="D19" s="24"/>
      <c r="E19" s="24"/>
      <c r="F19" s="24"/>
      <c r="G19" s="24"/>
      <c r="H19" s="24"/>
      <c r="I19" s="152"/>
      <c r="J19" s="10"/>
      <c r="K19" s="10"/>
      <c r="L19" s="10"/>
    </row>
    <row r="20" spans="1:12" ht="12.75">
      <c r="A20" s="160" t="s">
        <v>258</v>
      </c>
      <c r="B20" s="161"/>
      <c r="C20" s="177" t="s">
        <v>343</v>
      </c>
      <c r="D20" s="178"/>
      <c r="E20" s="178"/>
      <c r="F20" s="178"/>
      <c r="G20" s="178"/>
      <c r="H20" s="178"/>
      <c r="I20" s="179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60" t="s">
        <v>259</v>
      </c>
      <c r="B22" s="161"/>
      <c r="C22" s="120">
        <v>348</v>
      </c>
      <c r="D22" s="145" t="s">
        <v>328</v>
      </c>
      <c r="E22" s="174"/>
      <c r="F22" s="175"/>
      <c r="G22" s="160"/>
      <c r="H22" s="180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60" t="s">
        <v>260</v>
      </c>
      <c r="B24" s="161"/>
      <c r="C24" s="120">
        <v>18</v>
      </c>
      <c r="D24" s="145" t="s">
        <v>331</v>
      </c>
      <c r="E24" s="174"/>
      <c r="F24" s="174"/>
      <c r="G24" s="175"/>
      <c r="H24" s="51" t="s">
        <v>261</v>
      </c>
      <c r="I24" s="129">
        <v>1131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60" t="s">
        <v>262</v>
      </c>
      <c r="B26" s="161"/>
      <c r="C26" s="121" t="s">
        <v>333</v>
      </c>
      <c r="D26" s="25"/>
      <c r="E26" s="33"/>
      <c r="F26" s="24"/>
      <c r="G26" s="176" t="s">
        <v>263</v>
      </c>
      <c r="H26" s="161"/>
      <c r="I26" s="122" t="s">
        <v>332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31" t="s">
        <v>264</v>
      </c>
      <c r="B28" s="132"/>
      <c r="C28" s="133"/>
      <c r="D28" s="133"/>
      <c r="E28" s="134" t="s">
        <v>265</v>
      </c>
      <c r="F28" s="135"/>
      <c r="G28" s="135"/>
      <c r="H28" s="136" t="s">
        <v>266</v>
      </c>
      <c r="I28" s="173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39"/>
      <c r="B30" s="146"/>
      <c r="C30" s="146"/>
      <c r="D30" s="147"/>
      <c r="E30" s="139"/>
      <c r="F30" s="146"/>
      <c r="G30" s="146"/>
      <c r="H30" s="143"/>
      <c r="I30" s="144"/>
      <c r="J30" s="10"/>
      <c r="K30" s="10"/>
      <c r="L30" s="10"/>
    </row>
    <row r="31" spans="1:12" ht="12.75">
      <c r="A31" s="93"/>
      <c r="B31" s="22"/>
      <c r="C31" s="21"/>
      <c r="D31" s="140"/>
      <c r="E31" s="140"/>
      <c r="F31" s="140"/>
      <c r="G31" s="130"/>
      <c r="H31" s="16"/>
      <c r="I31" s="100"/>
      <c r="J31" s="10"/>
      <c r="K31" s="10"/>
      <c r="L31" s="10"/>
    </row>
    <row r="32" spans="1:12" ht="12.75">
      <c r="A32" s="139"/>
      <c r="B32" s="146"/>
      <c r="C32" s="146"/>
      <c r="D32" s="147"/>
      <c r="E32" s="139"/>
      <c r="F32" s="146"/>
      <c r="G32" s="146"/>
      <c r="H32" s="143"/>
      <c r="I32" s="144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39"/>
      <c r="B34" s="146"/>
      <c r="C34" s="146"/>
      <c r="D34" s="147"/>
      <c r="E34" s="139"/>
      <c r="F34" s="146"/>
      <c r="G34" s="146"/>
      <c r="H34" s="143"/>
      <c r="I34" s="144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39"/>
      <c r="B36" s="146"/>
      <c r="C36" s="146"/>
      <c r="D36" s="147"/>
      <c r="E36" s="139"/>
      <c r="F36" s="146"/>
      <c r="G36" s="146"/>
      <c r="H36" s="143"/>
      <c r="I36" s="144"/>
      <c r="J36" s="10"/>
      <c r="K36" s="10"/>
      <c r="L36" s="10"/>
    </row>
    <row r="37" spans="1:12" ht="12.75">
      <c r="A37" s="102"/>
      <c r="B37" s="30"/>
      <c r="C37" s="150"/>
      <c r="D37" s="141"/>
      <c r="E37" s="16"/>
      <c r="F37" s="150"/>
      <c r="G37" s="141"/>
      <c r="H37" s="16"/>
      <c r="I37" s="94"/>
      <c r="J37" s="10"/>
      <c r="K37" s="10"/>
      <c r="L37" s="10"/>
    </row>
    <row r="38" spans="1:12" ht="12.75">
      <c r="A38" s="139"/>
      <c r="B38" s="146"/>
      <c r="C38" s="146"/>
      <c r="D38" s="147"/>
      <c r="E38" s="139"/>
      <c r="F38" s="146"/>
      <c r="G38" s="146"/>
      <c r="H38" s="143"/>
      <c r="I38" s="144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39"/>
      <c r="B40" s="146"/>
      <c r="C40" s="146"/>
      <c r="D40" s="147"/>
      <c r="E40" s="139"/>
      <c r="F40" s="146"/>
      <c r="G40" s="146"/>
      <c r="H40" s="143"/>
      <c r="I40" s="144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55" t="s">
        <v>267</v>
      </c>
      <c r="B44" s="156"/>
      <c r="C44" s="143"/>
      <c r="D44" s="144"/>
      <c r="E44" s="26"/>
      <c r="F44" s="145"/>
      <c r="G44" s="146"/>
      <c r="H44" s="146"/>
      <c r="I44" s="147"/>
      <c r="J44" s="10"/>
      <c r="K44" s="10"/>
      <c r="L44" s="10"/>
    </row>
    <row r="45" spans="1:12" ht="12.75">
      <c r="A45" s="102"/>
      <c r="B45" s="30"/>
      <c r="C45" s="150"/>
      <c r="D45" s="141"/>
      <c r="E45" s="16"/>
      <c r="F45" s="150"/>
      <c r="G45" s="142"/>
      <c r="H45" s="35"/>
      <c r="I45" s="106"/>
      <c r="J45" s="10"/>
      <c r="K45" s="10"/>
      <c r="L45" s="10"/>
    </row>
    <row r="46" spans="1:12" ht="12.75">
      <c r="A46" s="155" t="s">
        <v>268</v>
      </c>
      <c r="B46" s="156"/>
      <c r="C46" s="145" t="s">
        <v>334</v>
      </c>
      <c r="D46" s="137"/>
      <c r="E46" s="137"/>
      <c r="F46" s="137"/>
      <c r="G46" s="137"/>
      <c r="H46" s="137"/>
      <c r="I46" s="138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55" t="s">
        <v>270</v>
      </c>
      <c r="B48" s="156"/>
      <c r="C48" s="162" t="s">
        <v>335</v>
      </c>
      <c r="D48" s="158"/>
      <c r="E48" s="159"/>
      <c r="F48" s="16"/>
      <c r="G48" s="51" t="s">
        <v>271</v>
      </c>
      <c r="H48" s="162" t="s">
        <v>335</v>
      </c>
      <c r="I48" s="159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55" t="s">
        <v>257</v>
      </c>
      <c r="B50" s="156"/>
      <c r="C50" s="157" t="s">
        <v>336</v>
      </c>
      <c r="D50" s="158"/>
      <c r="E50" s="158"/>
      <c r="F50" s="158"/>
      <c r="G50" s="158"/>
      <c r="H50" s="158"/>
      <c r="I50" s="159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60" t="s">
        <v>272</v>
      </c>
      <c r="B52" s="161"/>
      <c r="C52" s="162" t="s">
        <v>337</v>
      </c>
      <c r="D52" s="158"/>
      <c r="E52" s="158"/>
      <c r="F52" s="158"/>
      <c r="G52" s="158"/>
      <c r="H52" s="158"/>
      <c r="I52" s="163"/>
      <c r="J52" s="10"/>
      <c r="K52" s="10"/>
      <c r="L52" s="10"/>
    </row>
    <row r="53" spans="1:12" ht="12.75">
      <c r="A53" s="107"/>
      <c r="B53" s="20"/>
      <c r="C53" s="169" t="s">
        <v>273</v>
      </c>
      <c r="D53" s="169"/>
      <c r="E53" s="169"/>
      <c r="F53" s="169"/>
      <c r="G53" s="169"/>
      <c r="H53" s="169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64" t="s">
        <v>274</v>
      </c>
      <c r="C55" s="165"/>
      <c r="D55" s="165"/>
      <c r="E55" s="165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66" t="s">
        <v>306</v>
      </c>
      <c r="C56" s="167"/>
      <c r="D56" s="167"/>
      <c r="E56" s="167"/>
      <c r="F56" s="167"/>
      <c r="G56" s="167"/>
      <c r="H56" s="167"/>
      <c r="I56" s="168"/>
      <c r="J56" s="10"/>
      <c r="K56" s="10"/>
      <c r="L56" s="10"/>
    </row>
    <row r="57" spans="1:12" ht="12.75">
      <c r="A57" s="107"/>
      <c r="B57" s="166" t="s">
        <v>307</v>
      </c>
      <c r="C57" s="167"/>
      <c r="D57" s="167"/>
      <c r="E57" s="167"/>
      <c r="F57" s="167"/>
      <c r="G57" s="167"/>
      <c r="H57" s="167"/>
      <c r="I57" s="109"/>
      <c r="J57" s="10"/>
      <c r="K57" s="10"/>
      <c r="L57" s="10"/>
    </row>
    <row r="58" spans="1:12" ht="12.75">
      <c r="A58" s="107"/>
      <c r="B58" s="166" t="s">
        <v>308</v>
      </c>
      <c r="C58" s="167"/>
      <c r="D58" s="167"/>
      <c r="E58" s="167"/>
      <c r="F58" s="167"/>
      <c r="G58" s="167"/>
      <c r="H58" s="167"/>
      <c r="I58" s="168"/>
      <c r="J58" s="10"/>
      <c r="K58" s="10"/>
      <c r="L58" s="10"/>
    </row>
    <row r="59" spans="1:12" ht="12.75">
      <c r="A59" s="107"/>
      <c r="B59" s="166" t="s">
        <v>309</v>
      </c>
      <c r="C59" s="167"/>
      <c r="D59" s="167"/>
      <c r="E59" s="167"/>
      <c r="F59" s="167"/>
      <c r="G59" s="167"/>
      <c r="H59" s="167"/>
      <c r="I59" s="168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70" t="s">
        <v>277</v>
      </c>
      <c r="H62" s="171"/>
      <c r="I62" s="172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53"/>
      <c r="H63" s="154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l@lagunaporec.com"/>
    <hyperlink ref="C20" r:id="rId2" display="www.lagunaporec.com"/>
    <hyperlink ref="C50" r:id="rId3" display="suzana.kocijancic@plavalagu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1">
      <selection activeCell="K114" sqref="K114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9.140625" style="52" customWidth="1"/>
    <col min="10" max="10" width="12.28125" style="52" customWidth="1"/>
    <col min="11" max="11" width="13.00390625" style="52" customWidth="1"/>
    <col min="12" max="16384" width="9.140625" style="52" customWidth="1"/>
  </cols>
  <sheetData>
    <row r="1" spans="1:11" ht="12.75" customHeight="1">
      <c r="A1" s="194" t="s">
        <v>153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341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338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21">
      <c r="A4" s="199" t="s">
        <v>59</v>
      </c>
      <c r="B4" s="200"/>
      <c r="C4" s="200"/>
      <c r="D4" s="200"/>
      <c r="E4" s="200"/>
      <c r="F4" s="200"/>
      <c r="G4" s="200"/>
      <c r="H4" s="201"/>
      <c r="I4" s="58" t="s">
        <v>278</v>
      </c>
      <c r="J4" s="59" t="s">
        <v>319</v>
      </c>
      <c r="K4" s="60" t="s">
        <v>320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7">
        <v>2</v>
      </c>
      <c r="J5" s="56">
        <v>3</v>
      </c>
      <c r="K5" s="56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3">
        <f>J9+J16+J26+J35+J39</f>
        <v>1294538658</v>
      </c>
      <c r="K8" s="53">
        <f>K9+K16+K26+K35+K39</f>
        <v>1308269375</v>
      </c>
    </row>
    <row r="9" spans="1:11" ht="12.75">
      <c r="A9" s="212" t="s">
        <v>205</v>
      </c>
      <c r="B9" s="213"/>
      <c r="C9" s="213"/>
      <c r="D9" s="213"/>
      <c r="E9" s="213"/>
      <c r="F9" s="213"/>
      <c r="G9" s="213"/>
      <c r="H9" s="214"/>
      <c r="I9" s="1">
        <v>3</v>
      </c>
      <c r="J9" s="53">
        <f>SUM(J10:J15)</f>
        <v>777159</v>
      </c>
      <c r="K9" s="53">
        <f>SUM(K10:K15)</f>
        <v>838079</v>
      </c>
    </row>
    <row r="10" spans="1:11" ht="12.75">
      <c r="A10" s="212" t="s">
        <v>112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7"/>
    </row>
    <row r="11" spans="1:11" ht="12.75">
      <c r="A11" s="212" t="s">
        <v>14</v>
      </c>
      <c r="B11" s="213"/>
      <c r="C11" s="213"/>
      <c r="D11" s="213"/>
      <c r="E11" s="213"/>
      <c r="F11" s="213"/>
      <c r="G11" s="213"/>
      <c r="H11" s="214"/>
      <c r="I11" s="1">
        <v>5</v>
      </c>
      <c r="J11" s="7">
        <v>613101</v>
      </c>
      <c r="K11" s="7">
        <v>608894</v>
      </c>
    </row>
    <row r="12" spans="1:11" ht="12.75">
      <c r="A12" s="212" t="s">
        <v>113</v>
      </c>
      <c r="B12" s="213"/>
      <c r="C12" s="213"/>
      <c r="D12" s="213"/>
      <c r="E12" s="213"/>
      <c r="F12" s="213"/>
      <c r="G12" s="213"/>
      <c r="H12" s="214"/>
      <c r="I12" s="1">
        <v>6</v>
      </c>
      <c r="J12" s="7"/>
      <c r="K12" s="7"/>
    </row>
    <row r="13" spans="1:11" ht="12.75">
      <c r="A13" s="212" t="s">
        <v>208</v>
      </c>
      <c r="B13" s="213"/>
      <c r="C13" s="213"/>
      <c r="D13" s="213"/>
      <c r="E13" s="213"/>
      <c r="F13" s="213"/>
      <c r="G13" s="213"/>
      <c r="H13" s="214"/>
      <c r="I13" s="1">
        <v>7</v>
      </c>
      <c r="J13" s="7"/>
      <c r="K13" s="7"/>
    </row>
    <row r="14" spans="1:11" ht="12.75">
      <c r="A14" s="212" t="s">
        <v>209</v>
      </c>
      <c r="B14" s="213"/>
      <c r="C14" s="213"/>
      <c r="D14" s="213"/>
      <c r="E14" s="213"/>
      <c r="F14" s="213"/>
      <c r="G14" s="213"/>
      <c r="H14" s="214"/>
      <c r="I14" s="1">
        <v>8</v>
      </c>
      <c r="J14" s="7">
        <v>95700</v>
      </c>
      <c r="K14" s="7">
        <v>112744</v>
      </c>
    </row>
    <row r="15" spans="1:11" ht="12.75">
      <c r="A15" s="212" t="s">
        <v>210</v>
      </c>
      <c r="B15" s="213"/>
      <c r="C15" s="213"/>
      <c r="D15" s="213"/>
      <c r="E15" s="213"/>
      <c r="F15" s="213"/>
      <c r="G15" s="213"/>
      <c r="H15" s="214"/>
      <c r="I15" s="1">
        <v>9</v>
      </c>
      <c r="J15" s="7">
        <v>68358</v>
      </c>
      <c r="K15" s="7">
        <v>116441</v>
      </c>
    </row>
    <row r="16" spans="1:11" ht="12.75">
      <c r="A16" s="212" t="s">
        <v>206</v>
      </c>
      <c r="B16" s="213"/>
      <c r="C16" s="213"/>
      <c r="D16" s="213"/>
      <c r="E16" s="213"/>
      <c r="F16" s="213"/>
      <c r="G16" s="213"/>
      <c r="H16" s="214"/>
      <c r="I16" s="1">
        <v>10</v>
      </c>
      <c r="J16" s="53">
        <f>SUM(J17:J25)</f>
        <v>1096112881</v>
      </c>
      <c r="K16" s="53">
        <f>SUM(K17:K25)</f>
        <v>1110316239</v>
      </c>
    </row>
    <row r="17" spans="1:11" ht="12.75">
      <c r="A17" s="212" t="s">
        <v>211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167722299</v>
      </c>
      <c r="K17" s="7">
        <v>167702235</v>
      </c>
    </row>
    <row r="18" spans="1:11" ht="12.75">
      <c r="A18" s="212" t="s">
        <v>247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835068422</v>
      </c>
      <c r="K18" s="7">
        <v>815218749</v>
      </c>
    </row>
    <row r="19" spans="1:11" ht="12.75">
      <c r="A19" s="212" t="s">
        <v>212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19486659</v>
      </c>
      <c r="K19" s="7">
        <v>19725345</v>
      </c>
    </row>
    <row r="20" spans="1:11" ht="12.75">
      <c r="A20" s="212" t="s">
        <v>27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>
        <v>30656845</v>
      </c>
      <c r="K20" s="7">
        <v>27582917</v>
      </c>
    </row>
    <row r="21" spans="1:11" ht="12.75">
      <c r="A21" s="212" t="s">
        <v>28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/>
    </row>
    <row r="22" spans="1:11" ht="12.75">
      <c r="A22" s="212" t="s">
        <v>72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/>
      <c r="K22" s="7"/>
    </row>
    <row r="23" spans="1:11" ht="12.75">
      <c r="A23" s="212" t="s">
        <v>73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2524296</v>
      </c>
      <c r="K23" s="7">
        <v>39404608</v>
      </c>
    </row>
    <row r="24" spans="1:11" ht="12.75">
      <c r="A24" s="212" t="s">
        <v>74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>
        <v>5303523</v>
      </c>
      <c r="K24" s="7">
        <v>4880379</v>
      </c>
    </row>
    <row r="25" spans="1:11" ht="12.75">
      <c r="A25" s="212" t="s">
        <v>75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>
        <v>35350837</v>
      </c>
      <c r="K25" s="7">
        <v>35802006</v>
      </c>
    </row>
    <row r="26" spans="1:11" ht="12.75">
      <c r="A26" s="212" t="s">
        <v>190</v>
      </c>
      <c r="B26" s="213"/>
      <c r="C26" s="213"/>
      <c r="D26" s="213"/>
      <c r="E26" s="213"/>
      <c r="F26" s="213"/>
      <c r="G26" s="213"/>
      <c r="H26" s="214"/>
      <c r="I26" s="1">
        <v>20</v>
      </c>
      <c r="J26" s="53">
        <f>SUM(J27:J34)</f>
        <v>197648618</v>
      </c>
      <c r="K26" s="53">
        <f>SUM(K27:K34)</f>
        <v>197115057</v>
      </c>
    </row>
    <row r="27" spans="1:11" ht="12.75">
      <c r="A27" s="212" t="s">
        <v>76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>
        <v>190827777</v>
      </c>
      <c r="K27" s="7">
        <v>190827777</v>
      </c>
    </row>
    <row r="28" spans="1:11" ht="12.75">
      <c r="A28" s="212" t="s">
        <v>77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/>
      <c r="K28" s="7"/>
    </row>
    <row r="29" spans="1:11" ht="12.75">
      <c r="A29" s="212" t="s">
        <v>78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>
        <v>6820841</v>
      </c>
      <c r="K29" s="7">
        <v>6287280</v>
      </c>
    </row>
    <row r="30" spans="1:11" ht="12.75">
      <c r="A30" s="212" t="s">
        <v>83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/>
      <c r="K30" s="7"/>
    </row>
    <row r="31" spans="1:11" ht="12.75">
      <c r="A31" s="212" t="s">
        <v>84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/>
      <c r="K31" s="7"/>
    </row>
    <row r="32" spans="1:11" ht="12.75">
      <c r="A32" s="212" t="s">
        <v>85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/>
      <c r="K32" s="7"/>
    </row>
    <row r="33" spans="1:11" ht="12.75">
      <c r="A33" s="212" t="s">
        <v>79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/>
      <c r="K33" s="7"/>
    </row>
    <row r="34" spans="1:11" ht="12.75">
      <c r="A34" s="212" t="s">
        <v>183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/>
      <c r="K34" s="7"/>
    </row>
    <row r="35" spans="1:11" ht="12.75">
      <c r="A35" s="212" t="s">
        <v>184</v>
      </c>
      <c r="B35" s="213"/>
      <c r="C35" s="213"/>
      <c r="D35" s="213"/>
      <c r="E35" s="213"/>
      <c r="F35" s="213"/>
      <c r="G35" s="213"/>
      <c r="H35" s="214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2" t="s">
        <v>80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/>
      <c r="K36" s="7"/>
    </row>
    <row r="37" spans="1:11" ht="12.75">
      <c r="A37" s="212" t="s">
        <v>81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/>
      <c r="K37" s="7"/>
    </row>
    <row r="38" spans="1:11" ht="12.75">
      <c r="A38" s="212" t="s">
        <v>82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/>
      <c r="K38" s="7"/>
    </row>
    <row r="39" spans="1:11" ht="12.75">
      <c r="A39" s="212" t="s">
        <v>185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/>
      <c r="K39" s="7"/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3">
        <f>J41+J49+J56+J64</f>
        <v>213109203</v>
      </c>
      <c r="K40" s="53">
        <f>K41+K49+K56+K64</f>
        <v>320805437</v>
      </c>
    </row>
    <row r="41" spans="1:11" ht="12.75">
      <c r="A41" s="212" t="s">
        <v>100</v>
      </c>
      <c r="B41" s="213"/>
      <c r="C41" s="213"/>
      <c r="D41" s="213"/>
      <c r="E41" s="213"/>
      <c r="F41" s="213"/>
      <c r="G41" s="213"/>
      <c r="H41" s="214"/>
      <c r="I41" s="1">
        <v>35</v>
      </c>
      <c r="J41" s="53">
        <f>SUM(J42:J48)</f>
        <v>2481472</v>
      </c>
      <c r="K41" s="53">
        <f>SUM(K42:K48)</f>
        <v>4041980</v>
      </c>
    </row>
    <row r="42" spans="1:11" ht="12.75">
      <c r="A42" s="212" t="s">
        <v>117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2478927</v>
      </c>
      <c r="K42" s="7">
        <v>4021741</v>
      </c>
    </row>
    <row r="43" spans="1:11" ht="12.75">
      <c r="A43" s="212" t="s">
        <v>118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/>
      <c r="K43" s="7"/>
    </row>
    <row r="44" spans="1:11" ht="12.75">
      <c r="A44" s="212" t="s">
        <v>86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/>
      <c r="K44" s="7"/>
    </row>
    <row r="45" spans="1:11" ht="12.75">
      <c r="A45" s="212" t="s">
        <v>87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>
        <v>2545</v>
      </c>
      <c r="K45" s="7">
        <v>20239</v>
      </c>
    </row>
    <row r="46" spans="1:11" ht="12.75">
      <c r="A46" s="212" t="s">
        <v>88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/>
      <c r="K46" s="7"/>
    </row>
    <row r="47" spans="1:11" ht="12.75">
      <c r="A47" s="212" t="s">
        <v>89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/>
      <c r="K47" s="7"/>
    </row>
    <row r="48" spans="1:11" ht="12.75">
      <c r="A48" s="212" t="s">
        <v>90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1" ht="12.75">
      <c r="A49" s="212" t="s">
        <v>101</v>
      </c>
      <c r="B49" s="213"/>
      <c r="C49" s="213"/>
      <c r="D49" s="213"/>
      <c r="E49" s="213"/>
      <c r="F49" s="213"/>
      <c r="G49" s="213"/>
      <c r="H49" s="214"/>
      <c r="I49" s="1">
        <v>43</v>
      </c>
      <c r="J49" s="53">
        <f>SUM(J50:J55)</f>
        <v>21739222</v>
      </c>
      <c r="K49" s="53">
        <f>SUM(K50:K55)</f>
        <v>65312636</v>
      </c>
    </row>
    <row r="50" spans="1:11" ht="12.75">
      <c r="A50" s="212" t="s">
        <v>200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/>
      <c r="K50" s="7"/>
    </row>
    <row r="51" spans="1:11" ht="12.75">
      <c r="A51" s="212" t="s">
        <v>201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949286</v>
      </c>
      <c r="K51" s="7">
        <v>52714886</v>
      </c>
    </row>
    <row r="52" spans="1:11" ht="12.75">
      <c r="A52" s="212" t="s">
        <v>202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7"/>
    </row>
    <row r="53" spans="1:11" ht="12.75">
      <c r="A53" s="212" t="s">
        <v>203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95451</v>
      </c>
      <c r="K53" s="7">
        <v>456874</v>
      </c>
    </row>
    <row r="54" spans="1:11" ht="12.75">
      <c r="A54" s="212" t="s">
        <v>10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19541448</v>
      </c>
      <c r="K54" s="7">
        <v>11773874</v>
      </c>
    </row>
    <row r="55" spans="1:11" ht="12.75">
      <c r="A55" s="212" t="s">
        <v>11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v>1153037</v>
      </c>
      <c r="K55" s="7">
        <v>367002</v>
      </c>
    </row>
    <row r="56" spans="1:11" ht="12.75">
      <c r="A56" s="212" t="s">
        <v>102</v>
      </c>
      <c r="B56" s="213"/>
      <c r="C56" s="213"/>
      <c r="D56" s="213"/>
      <c r="E56" s="213"/>
      <c r="F56" s="213"/>
      <c r="G56" s="213"/>
      <c r="H56" s="214"/>
      <c r="I56" s="1">
        <v>50</v>
      </c>
      <c r="J56" s="53">
        <f>SUM(J57:J63)</f>
        <v>186994956</v>
      </c>
      <c r="K56" s="53">
        <f>SUM(K57:K63)</f>
        <v>233801053</v>
      </c>
    </row>
    <row r="57" spans="1:11" ht="12.75">
      <c r="A57" s="212" t="s">
        <v>76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7"/>
    </row>
    <row r="58" spans="1:11" ht="12.75">
      <c r="A58" s="212" t="s">
        <v>77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/>
      <c r="K58" s="7"/>
    </row>
    <row r="59" spans="1:11" ht="12.75">
      <c r="A59" s="212" t="s">
        <v>242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7"/>
    </row>
    <row r="60" spans="1:11" ht="12.75">
      <c r="A60" s="212" t="s">
        <v>83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 ht="12.75">
      <c r="A61" s="212" t="s">
        <v>84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/>
      <c r="K61" s="7"/>
    </row>
    <row r="62" spans="1:11" ht="12.75">
      <c r="A62" s="212" t="s">
        <v>85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>
        <v>186994956</v>
      </c>
      <c r="K62" s="7">
        <v>233801053</v>
      </c>
    </row>
    <row r="63" spans="1:11" ht="12.75">
      <c r="A63" s="212" t="s">
        <v>46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/>
      <c r="K63" s="7"/>
    </row>
    <row r="64" spans="1:11" ht="12.75">
      <c r="A64" s="212" t="s">
        <v>207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1893553</v>
      </c>
      <c r="K64" s="7">
        <v>17649768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3563468</v>
      </c>
      <c r="K65" s="7">
        <v>11587287</v>
      </c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3">
        <f>J7+J8+J40+J65</f>
        <v>1511211329</v>
      </c>
      <c r="K66" s="53">
        <f>K7+K8+K40+K65</f>
        <v>1640662099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>
        <v>3418760</v>
      </c>
      <c r="K67" s="8">
        <v>3418530</v>
      </c>
    </row>
    <row r="68" spans="1:11" ht="12.75">
      <c r="A68" s="218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08"/>
      <c r="I69" s="3">
        <v>62</v>
      </c>
      <c r="J69" s="54">
        <f>J70+J71+J72+J78+J79+J82+J85</f>
        <v>1433500232</v>
      </c>
      <c r="K69" s="54">
        <f>K70+K71+K72+K78+K79+K82+K85</f>
        <v>1439759657</v>
      </c>
    </row>
    <row r="70" spans="1:11" ht="12.75">
      <c r="A70" s="212" t="s">
        <v>141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1181246460</v>
      </c>
      <c r="K70" s="7">
        <v>1181246460</v>
      </c>
    </row>
    <row r="71" spans="1:11" ht="12.75">
      <c r="A71" s="212" t="s">
        <v>142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/>
      <c r="K71" s="7"/>
    </row>
    <row r="72" spans="1:11" ht="12.75">
      <c r="A72" s="212" t="s">
        <v>143</v>
      </c>
      <c r="B72" s="213"/>
      <c r="C72" s="213"/>
      <c r="D72" s="213"/>
      <c r="E72" s="213"/>
      <c r="F72" s="213"/>
      <c r="G72" s="213"/>
      <c r="H72" s="214"/>
      <c r="I72" s="1">
        <v>65</v>
      </c>
      <c r="J72" s="53">
        <f>J73+J74-J75+J76+J77</f>
        <v>53433602</v>
      </c>
      <c r="K72" s="53">
        <f>K73+K74-K75+K76+K77</f>
        <v>53158481</v>
      </c>
    </row>
    <row r="73" spans="1:11" ht="12.75">
      <c r="A73" s="212" t="s">
        <v>144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>
        <v>33536414</v>
      </c>
      <c r="K73" s="7">
        <v>33536414</v>
      </c>
    </row>
    <row r="74" spans="1:11" ht="12.75">
      <c r="A74" s="212" t="s">
        <v>145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>
        <v>11484818</v>
      </c>
      <c r="K74" s="7">
        <v>11484818</v>
      </c>
    </row>
    <row r="75" spans="1:11" ht="12.75">
      <c r="A75" s="212" t="s">
        <v>133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>
        <v>11484818</v>
      </c>
      <c r="K75" s="7">
        <v>11484818</v>
      </c>
    </row>
    <row r="76" spans="1:11" ht="12.75">
      <c r="A76" s="212" t="s">
        <v>134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1" ht="12.75">
      <c r="A77" s="212" t="s">
        <v>135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>
        <v>19897188</v>
      </c>
      <c r="K77" s="7">
        <v>19622067</v>
      </c>
    </row>
    <row r="78" spans="1:11" ht="12.75">
      <c r="A78" s="212" t="s">
        <v>136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/>
      <c r="K78" s="7"/>
    </row>
    <row r="79" spans="1:11" ht="12.75">
      <c r="A79" s="212" t="s">
        <v>238</v>
      </c>
      <c r="B79" s="213"/>
      <c r="C79" s="213"/>
      <c r="D79" s="213"/>
      <c r="E79" s="213"/>
      <c r="F79" s="213"/>
      <c r="G79" s="213"/>
      <c r="H79" s="214"/>
      <c r="I79" s="1">
        <v>72</v>
      </c>
      <c r="J79" s="53">
        <f>J80-J81</f>
        <v>89565448</v>
      </c>
      <c r="K79" s="53">
        <f>K80-K81</f>
        <v>198820170</v>
      </c>
    </row>
    <row r="80" spans="1:11" ht="12.75">
      <c r="A80" s="221" t="s">
        <v>169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>
        <v>89565448</v>
      </c>
      <c r="K80" s="7">
        <v>198820170</v>
      </c>
    </row>
    <row r="81" spans="1:11" ht="12.75">
      <c r="A81" s="221" t="s">
        <v>170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/>
      <c r="K81" s="7"/>
    </row>
    <row r="82" spans="1:11" ht="12.75">
      <c r="A82" s="212" t="s">
        <v>239</v>
      </c>
      <c r="B82" s="213"/>
      <c r="C82" s="213"/>
      <c r="D82" s="213"/>
      <c r="E82" s="213"/>
      <c r="F82" s="213"/>
      <c r="G82" s="213"/>
      <c r="H82" s="214"/>
      <c r="I82" s="1">
        <v>75</v>
      </c>
      <c r="J82" s="53">
        <f>J83-J84</f>
        <v>109254722</v>
      </c>
      <c r="K82" s="53">
        <f>K83-K84</f>
        <v>6534546</v>
      </c>
    </row>
    <row r="83" spans="1:11" ht="12.75">
      <c r="A83" s="221" t="s">
        <v>171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>
        <v>109254722</v>
      </c>
      <c r="K83" s="7">
        <v>6534546</v>
      </c>
    </row>
    <row r="84" spans="1:11" ht="12.75">
      <c r="A84" s="221" t="s">
        <v>172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/>
      <c r="K84" s="7"/>
    </row>
    <row r="85" spans="1:11" ht="12.75">
      <c r="A85" s="212" t="s">
        <v>173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/>
      <c r="K85" s="7"/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3">
        <f>SUM(J87:J89)</f>
        <v>5015824</v>
      </c>
      <c r="K86" s="53">
        <f>SUM(K87:K89)</f>
        <v>4249020</v>
      </c>
    </row>
    <row r="87" spans="1:11" ht="12.75">
      <c r="A87" s="212" t="s">
        <v>129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>
        <v>45271</v>
      </c>
      <c r="K87" s="7"/>
    </row>
    <row r="88" spans="1:11" ht="12.75">
      <c r="A88" s="212" t="s">
        <v>130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1" ht="12.75">
      <c r="A89" s="212" t="s">
        <v>131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>
        <v>4970553</v>
      </c>
      <c r="K89" s="7">
        <v>4249020</v>
      </c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12" t="s">
        <v>132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/>
      <c r="K91" s="7"/>
    </row>
    <row r="92" spans="1:11" ht="12.75">
      <c r="A92" s="212" t="s">
        <v>243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/>
      <c r="K92" s="7"/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/>
      <c r="K93" s="7"/>
    </row>
    <row r="94" spans="1:11" ht="12.75">
      <c r="A94" s="212" t="s">
        <v>244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/>
    </row>
    <row r="95" spans="1:11" ht="12.75">
      <c r="A95" s="212" t="s">
        <v>245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/>
      <c r="K95" s="7"/>
    </row>
    <row r="96" spans="1:11" ht="12.75">
      <c r="A96" s="212" t="s">
        <v>246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/>
      <c r="K96" s="7"/>
    </row>
    <row r="97" spans="1:11" ht="12.75">
      <c r="A97" s="212" t="s">
        <v>94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 ht="12.75">
      <c r="A98" s="212" t="s">
        <v>92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/>
      <c r="K98" s="7"/>
    </row>
    <row r="99" spans="1:11" ht="12.75">
      <c r="A99" s="212" t="s">
        <v>93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/>
      <c r="K99" s="7"/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3">
        <f>SUM(J101:J112)</f>
        <v>60761862</v>
      </c>
      <c r="K100" s="53">
        <f>SUM(K101:K112)</f>
        <v>180543122</v>
      </c>
    </row>
    <row r="101" spans="1:11" ht="12.75">
      <c r="A101" s="212" t="s">
        <v>132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>
        <v>130600</v>
      </c>
      <c r="K101" s="7">
        <v>130600</v>
      </c>
    </row>
    <row r="102" spans="1:11" ht="12.75">
      <c r="A102" s="212" t="s">
        <v>243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/>
      <c r="K102" s="7"/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/>
      <c r="K103" s="7"/>
    </row>
    <row r="104" spans="1:11" ht="12.75">
      <c r="A104" s="212" t="s">
        <v>244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>
        <v>14365254</v>
      </c>
      <c r="K104" s="7">
        <v>101997757</v>
      </c>
    </row>
    <row r="105" spans="1:11" ht="12.75">
      <c r="A105" s="212" t="s">
        <v>245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13783672</v>
      </c>
      <c r="K105" s="7">
        <v>45271933</v>
      </c>
    </row>
    <row r="106" spans="1:11" ht="12.75">
      <c r="A106" s="212" t="s">
        <v>246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/>
      <c r="K106" s="7"/>
    </row>
    <row r="107" spans="1:11" ht="12.75">
      <c r="A107" s="212" t="s">
        <v>94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/>
    </row>
    <row r="108" spans="1:11" ht="12.75">
      <c r="A108" s="212" t="s">
        <v>95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14066010</v>
      </c>
      <c r="K108" s="7">
        <v>12887659</v>
      </c>
    </row>
    <row r="109" spans="1:11" ht="12.75">
      <c r="A109" s="212" t="s">
        <v>96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9557968</v>
      </c>
      <c r="K109" s="7">
        <v>12924693</v>
      </c>
    </row>
    <row r="110" spans="1:11" ht="12.75">
      <c r="A110" s="212" t="s">
        <v>99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>
        <v>5423663</v>
      </c>
      <c r="K110" s="7">
        <v>5386717</v>
      </c>
    </row>
    <row r="111" spans="1:11" ht="12.75">
      <c r="A111" s="212" t="s">
        <v>97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7"/>
    </row>
    <row r="112" spans="1:11" ht="12.75">
      <c r="A112" s="212" t="s">
        <v>98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3434695</v>
      </c>
      <c r="K112" s="7">
        <v>1943763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11933411</v>
      </c>
      <c r="K113" s="7">
        <v>16110300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3">
        <f>J69+J86+J90+J100+J113</f>
        <v>1511211329</v>
      </c>
      <c r="K114" s="53">
        <f>K69+K86+K90+K100+K113</f>
        <v>1640662099</v>
      </c>
    </row>
    <row r="115" spans="1:11" ht="12.75">
      <c r="A115" s="231" t="s">
        <v>57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>
        <v>3418760</v>
      </c>
      <c r="K115" s="8">
        <v>3418530</v>
      </c>
    </row>
    <row r="116" spans="1:11" ht="12.75">
      <c r="A116" s="218" t="s">
        <v>310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37"/>
      <c r="J117" s="237"/>
      <c r="K117" s="238"/>
    </row>
    <row r="118" spans="1:11" ht="12.75">
      <c r="A118" s="212" t="s">
        <v>8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/>
      <c r="K118" s="7"/>
    </row>
    <row r="119" spans="1:11" ht="12.75">
      <c r="A119" s="224" t="s">
        <v>9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2.75">
      <c r="A120" s="227" t="s">
        <v>311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2">
      <selection activeCell="A51" sqref="A51:M51"/>
    </sheetView>
  </sheetViews>
  <sheetFormatPr defaultColWidth="9.140625" defaultRowHeight="12.75"/>
  <cols>
    <col min="1" max="7" width="9.140625" style="52" customWidth="1"/>
    <col min="8" max="8" width="5.28125" style="52" customWidth="1"/>
    <col min="9" max="9" width="9.140625" style="52" customWidth="1"/>
    <col min="10" max="10" width="9.8515625" style="52" customWidth="1"/>
    <col min="11" max="11" width="10.7109375" style="52" customWidth="1"/>
    <col min="12" max="12" width="9.8515625" style="52" customWidth="1"/>
    <col min="13" max="13" width="11.00390625" style="52" customWidth="1"/>
    <col min="14" max="16384" width="9.140625" style="52" customWidth="1"/>
  </cols>
  <sheetData>
    <row r="1" spans="1:13" ht="12.75" customHeight="1">
      <c r="A1" s="194" t="s">
        <v>154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>
      <c r="A2" s="252" t="s">
        <v>342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 customHeight="1">
      <c r="A3" s="241" t="s">
        <v>339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1.75">
      <c r="A4" s="240" t="s">
        <v>59</v>
      </c>
      <c r="B4" s="240"/>
      <c r="C4" s="240"/>
      <c r="D4" s="240"/>
      <c r="E4" s="240"/>
      <c r="F4" s="240"/>
      <c r="G4" s="240"/>
      <c r="H4" s="240"/>
      <c r="I4" s="58" t="s">
        <v>279</v>
      </c>
      <c r="J4" s="239" t="s">
        <v>319</v>
      </c>
      <c r="K4" s="239"/>
      <c r="L4" s="239" t="s">
        <v>320</v>
      </c>
      <c r="M4" s="239"/>
    </row>
    <row r="5" spans="1:13" ht="12.75">
      <c r="A5" s="240"/>
      <c r="B5" s="240"/>
      <c r="C5" s="240"/>
      <c r="D5" s="240"/>
      <c r="E5" s="240"/>
      <c r="F5" s="240"/>
      <c r="G5" s="240"/>
      <c r="H5" s="24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62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08"/>
      <c r="I7" s="3">
        <v>111</v>
      </c>
      <c r="J7" s="54">
        <f>SUM(J8:J9)</f>
        <v>144547649</v>
      </c>
      <c r="K7" s="54">
        <f>SUM(K8:K9)</f>
        <v>128692493</v>
      </c>
      <c r="L7" s="54">
        <f>SUM(L8:L9)</f>
        <v>137655331</v>
      </c>
      <c r="M7" s="54">
        <f>SUM(M8:M9)</f>
        <v>125608082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143294833</v>
      </c>
      <c r="K8" s="7">
        <v>128325413</v>
      </c>
      <c r="L8" s="7">
        <v>135873170</v>
      </c>
      <c r="M8" s="7">
        <v>124412906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1252816</v>
      </c>
      <c r="K9" s="7">
        <v>367080</v>
      </c>
      <c r="L9" s="7">
        <v>1782161</v>
      </c>
      <c r="M9" s="7">
        <v>1195176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3">
        <f>J11+J12+J16+J20+J21+J22+J25+J26</f>
        <v>136945360</v>
      </c>
      <c r="K10" s="53">
        <f>K11+K12+K16+K20+K21+K22+K25+K26</f>
        <v>108727808</v>
      </c>
      <c r="L10" s="53">
        <f>L11+L12+L16+L20+L21+L22+L25+L26</f>
        <v>133613176</v>
      </c>
      <c r="M10" s="53">
        <f>M11+M12+M16+M20+M21+M22+M25+M26</f>
        <v>109070792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/>
      <c r="K11" s="7"/>
      <c r="L11" s="7"/>
      <c r="M11" s="7"/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3">
        <f>SUM(J13:J15)</f>
        <v>48541700</v>
      </c>
      <c r="K12" s="53">
        <f>SUM(K13:K15)</f>
        <v>41251620</v>
      </c>
      <c r="L12" s="53">
        <f>SUM(L13:L15)</f>
        <v>43822151</v>
      </c>
      <c r="M12" s="53">
        <f>SUM(M13:M15)</f>
        <v>38214895</v>
      </c>
    </row>
    <row r="13" spans="1:13" ht="12.75">
      <c r="A13" s="212" t="s">
        <v>146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26949271</v>
      </c>
      <c r="K13" s="7">
        <v>22700702</v>
      </c>
      <c r="L13" s="7">
        <v>28203312</v>
      </c>
      <c r="M13" s="7">
        <v>24822791</v>
      </c>
    </row>
    <row r="14" spans="1:13" ht="12.75">
      <c r="A14" s="212" t="s">
        <v>147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>
        <v>19515</v>
      </c>
      <c r="K14" s="7">
        <v>16544</v>
      </c>
      <c r="L14" s="7">
        <v>16400</v>
      </c>
      <c r="M14" s="7">
        <v>15026</v>
      </c>
    </row>
    <row r="15" spans="1:13" ht="12.75">
      <c r="A15" s="212" t="s">
        <v>61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21572914</v>
      </c>
      <c r="K15" s="7">
        <v>18534374</v>
      </c>
      <c r="L15" s="7">
        <v>15602439</v>
      </c>
      <c r="M15" s="7">
        <v>13377078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3">
        <f>SUM(J17:J19)</f>
        <v>43195316</v>
      </c>
      <c r="K16" s="53">
        <f>SUM(K17:K19)</f>
        <v>30366760</v>
      </c>
      <c r="L16" s="53">
        <f>SUM(L17:L19)</f>
        <v>41750764</v>
      </c>
      <c r="M16" s="53">
        <f>SUM(M17:M19)</f>
        <v>30222484</v>
      </c>
    </row>
    <row r="17" spans="1:13" ht="12.75">
      <c r="A17" s="212" t="s">
        <v>62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25928054</v>
      </c>
      <c r="K17" s="7">
        <v>18782233</v>
      </c>
      <c r="L17" s="7">
        <v>24530592</v>
      </c>
      <c r="M17" s="7">
        <v>18323736</v>
      </c>
    </row>
    <row r="18" spans="1:13" ht="12.75">
      <c r="A18" s="212" t="s">
        <v>63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11583133</v>
      </c>
      <c r="K18" s="7">
        <v>7587660</v>
      </c>
      <c r="L18" s="7">
        <v>11290547</v>
      </c>
      <c r="M18" s="7">
        <v>7472006</v>
      </c>
    </row>
    <row r="19" spans="1:13" ht="12.75">
      <c r="A19" s="212" t="s">
        <v>64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5684129</v>
      </c>
      <c r="K19" s="7">
        <v>3996867</v>
      </c>
      <c r="L19" s="7">
        <v>5929625</v>
      </c>
      <c r="M19" s="7">
        <v>4426742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30932365</v>
      </c>
      <c r="K20" s="7">
        <v>27335979</v>
      </c>
      <c r="L20" s="7">
        <v>30806258</v>
      </c>
      <c r="M20" s="7">
        <v>28041217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14097704</v>
      </c>
      <c r="K21" s="7">
        <v>9669054</v>
      </c>
      <c r="L21" s="7">
        <v>16748072</v>
      </c>
      <c r="M21" s="7">
        <v>12254423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365</v>
      </c>
      <c r="M22" s="53">
        <v>226</v>
      </c>
    </row>
    <row r="23" spans="1:13" ht="12.75">
      <c r="A23" s="212" t="s">
        <v>137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/>
      <c r="K23" s="7"/>
      <c r="L23" s="7"/>
      <c r="M23" s="7"/>
    </row>
    <row r="24" spans="1:13" ht="12.75">
      <c r="A24" s="212" t="s">
        <v>138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/>
      <c r="K24" s="7"/>
      <c r="L24" s="7">
        <v>365</v>
      </c>
      <c r="M24" s="7">
        <v>226</v>
      </c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178275</v>
      </c>
      <c r="K26" s="7">
        <v>104395</v>
      </c>
      <c r="L26" s="7">
        <v>485566</v>
      </c>
      <c r="M26" s="7">
        <v>337547</v>
      </c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3">
        <f>SUM(J28:J32)</f>
        <v>2482858</v>
      </c>
      <c r="K27" s="53">
        <f>SUM(K28:K32)</f>
        <v>1569309</v>
      </c>
      <c r="L27" s="53">
        <f>SUM(L28:L32)</f>
        <v>2540693</v>
      </c>
      <c r="M27" s="53">
        <f>SUM(M28:M32)</f>
        <v>1625581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/>
      <c r="K28" s="7"/>
      <c r="L28" s="7"/>
      <c r="M28" s="7"/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1900762</v>
      </c>
      <c r="K29" s="7">
        <v>1064786</v>
      </c>
      <c r="L29" s="7">
        <v>2048357</v>
      </c>
      <c r="M29" s="7">
        <v>1156022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>
        <v>381838</v>
      </c>
      <c r="K30" s="7">
        <v>381838</v>
      </c>
      <c r="L30" s="7">
        <v>365704</v>
      </c>
      <c r="M30" s="7">
        <v>365704</v>
      </c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>
        <v>200258</v>
      </c>
      <c r="K32" s="7">
        <v>122685</v>
      </c>
      <c r="L32" s="7">
        <v>126632</v>
      </c>
      <c r="M32" s="7">
        <v>103855</v>
      </c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3">
        <f>SUM(J34:J37)</f>
        <v>1607380</v>
      </c>
      <c r="K33" s="53">
        <f>SUM(K34:K37)</f>
        <v>1351678</v>
      </c>
      <c r="L33" s="53">
        <f>SUM(L34:L37)</f>
        <v>48302</v>
      </c>
      <c r="M33" s="53">
        <f>SUM(M34:M37)</f>
        <v>44497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/>
      <c r="M34" s="7"/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1607342</v>
      </c>
      <c r="K35" s="7">
        <v>1351678</v>
      </c>
      <c r="L35" s="7">
        <v>48302</v>
      </c>
      <c r="M35" s="7">
        <v>44497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>
        <v>38</v>
      </c>
      <c r="K37" s="7"/>
      <c r="L37" s="7"/>
      <c r="M37" s="7"/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3">
        <f>J7+J27+J38+J40</f>
        <v>147030507</v>
      </c>
      <c r="K42" s="53">
        <f>K7+K27+K38+K40</f>
        <v>130261802</v>
      </c>
      <c r="L42" s="53">
        <f>L7+L27+L38+L40</f>
        <v>140196024</v>
      </c>
      <c r="M42" s="53">
        <f>M7+M27+M38+M40</f>
        <v>127233663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3">
        <f>J10+J33+J39+J41</f>
        <v>138552740</v>
      </c>
      <c r="K43" s="53">
        <f>K10+K33+K39+K41</f>
        <v>110079486</v>
      </c>
      <c r="L43" s="53">
        <f>L10+L33+L39+L41</f>
        <v>133661478</v>
      </c>
      <c r="M43" s="53">
        <f>M10+M33+M39+M41</f>
        <v>109115289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3">
        <f>J42-J43</f>
        <v>8477767</v>
      </c>
      <c r="K44" s="53">
        <f>K42-K43</f>
        <v>20182316</v>
      </c>
      <c r="L44" s="53">
        <f>L42-L43</f>
        <v>6534546</v>
      </c>
      <c r="M44" s="53">
        <f>M42-M43</f>
        <v>18118374</v>
      </c>
    </row>
    <row r="45" spans="1:13" ht="12.75">
      <c r="A45" s="221" t="s">
        <v>218</v>
      </c>
      <c r="B45" s="222"/>
      <c r="C45" s="222"/>
      <c r="D45" s="222"/>
      <c r="E45" s="222"/>
      <c r="F45" s="222"/>
      <c r="G45" s="222"/>
      <c r="H45" s="223"/>
      <c r="I45" s="1">
        <v>149</v>
      </c>
      <c r="J45" s="53">
        <f>IF(J42&gt;J43,J42-J43,0)</f>
        <v>8477767</v>
      </c>
      <c r="K45" s="53">
        <f>IF(K42&gt;K43,K42-K43,0)</f>
        <v>20182316</v>
      </c>
      <c r="L45" s="53">
        <f>IF(L42&gt;L43,L42-L43,0)</f>
        <v>6534546</v>
      </c>
      <c r="M45" s="53">
        <f>IF(M42&gt;M43,M42-M43,0)</f>
        <v>18118374</v>
      </c>
    </row>
    <row r="46" spans="1:13" ht="12.75">
      <c r="A46" s="221" t="s">
        <v>219</v>
      </c>
      <c r="B46" s="222"/>
      <c r="C46" s="222"/>
      <c r="D46" s="222"/>
      <c r="E46" s="222"/>
      <c r="F46" s="222"/>
      <c r="G46" s="222"/>
      <c r="H46" s="223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3">
        <f>J44-J47</f>
        <v>8477767</v>
      </c>
      <c r="K48" s="53">
        <f>K44-K47</f>
        <v>20182316</v>
      </c>
      <c r="L48" s="53">
        <f>L44-L47</f>
        <v>6534546</v>
      </c>
      <c r="M48" s="53">
        <f>M44-M47</f>
        <v>18118374</v>
      </c>
    </row>
    <row r="49" spans="1:13" ht="12.75">
      <c r="A49" s="221" t="s">
        <v>192</v>
      </c>
      <c r="B49" s="222"/>
      <c r="C49" s="222"/>
      <c r="D49" s="222"/>
      <c r="E49" s="222"/>
      <c r="F49" s="222"/>
      <c r="G49" s="222"/>
      <c r="H49" s="223"/>
      <c r="I49" s="1">
        <v>153</v>
      </c>
      <c r="J49" s="53">
        <f>IF(J48&gt;0,J48,0)</f>
        <v>8477767</v>
      </c>
      <c r="K49" s="53">
        <f>IF(K48&gt;0,K48,0)</f>
        <v>20182316</v>
      </c>
      <c r="L49" s="53">
        <f>IF(L48&gt;0,L48,0)</f>
        <v>6534546</v>
      </c>
      <c r="M49" s="53">
        <f>IF(M48&gt;0,M48,0)</f>
        <v>18118374</v>
      </c>
    </row>
    <row r="50" spans="1:13" ht="12.75">
      <c r="A50" s="242" t="s">
        <v>220</v>
      </c>
      <c r="B50" s="243"/>
      <c r="C50" s="243"/>
      <c r="D50" s="243"/>
      <c r="E50" s="243"/>
      <c r="F50" s="243"/>
      <c r="G50" s="243"/>
      <c r="H50" s="244"/>
      <c r="I50" s="4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8" t="s">
        <v>312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45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5"/>
      <c r="J52" s="55"/>
      <c r="K52" s="55"/>
      <c r="L52" s="55"/>
      <c r="M52" s="126"/>
    </row>
    <row r="53" spans="1:13" ht="12.75">
      <c r="A53" s="246" t="s">
        <v>234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>
      <c r="A54" s="246" t="s">
        <v>235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218" t="s">
        <v>189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45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>
        <f>J49</f>
        <v>8477767</v>
      </c>
      <c r="K56" s="6">
        <f>K49</f>
        <v>20182316</v>
      </c>
      <c r="L56" s="6">
        <f>L49</f>
        <v>6534546</v>
      </c>
      <c r="M56" s="6">
        <f>M49</f>
        <v>18118374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3">
        <f>SUM(J58:J64)</f>
        <v>-543962</v>
      </c>
      <c r="K57" s="53">
        <f>SUM(K58:K64)</f>
        <v>-1052596</v>
      </c>
      <c r="L57" s="53">
        <f>SUM(L58:L64)</f>
        <v>-101501</v>
      </c>
      <c r="M57" s="53">
        <f>SUM(M58:M64)</f>
        <v>0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>
        <v>-543962</v>
      </c>
      <c r="K60" s="7">
        <v>-1052596</v>
      </c>
      <c r="L60" s="7">
        <v>-101501</v>
      </c>
      <c r="M60" s="7"/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>
        <v>-108792</v>
      </c>
      <c r="K65" s="7">
        <v>-210519</v>
      </c>
      <c r="L65" s="7">
        <v>-20300</v>
      </c>
      <c r="M65" s="7"/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3">
        <f>J57-J65</f>
        <v>-435170</v>
      </c>
      <c r="K66" s="53">
        <f>K57-K65</f>
        <v>-842077</v>
      </c>
      <c r="L66" s="53">
        <f>L57-L65</f>
        <v>-81201</v>
      </c>
      <c r="M66" s="53">
        <f>M57-M65</f>
        <v>0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1">
        <f>J56+J66</f>
        <v>8042597</v>
      </c>
      <c r="K67" s="61">
        <f>K56+K66</f>
        <v>19340239</v>
      </c>
      <c r="L67" s="61">
        <f>L56+L66</f>
        <v>6453345</v>
      </c>
      <c r="M67" s="61">
        <f>M56+M66</f>
        <v>18118374</v>
      </c>
    </row>
    <row r="68" spans="1:13" ht="12.75" customHeight="1">
      <c r="A68" s="256" t="s">
        <v>313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8"/>
    </row>
    <row r="69" spans="1:13" ht="12.75" customHeight="1">
      <c r="A69" s="259" t="s">
        <v>188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1"/>
    </row>
    <row r="70" spans="1:13" ht="12.75">
      <c r="A70" s="249" t="s">
        <v>234</v>
      </c>
      <c r="B70" s="250"/>
      <c r="C70" s="250"/>
      <c r="D70" s="250"/>
      <c r="E70" s="250"/>
      <c r="F70" s="250"/>
      <c r="G70" s="250"/>
      <c r="H70" s="251"/>
      <c r="I70" s="4">
        <v>169</v>
      </c>
      <c r="J70" s="8"/>
      <c r="K70" s="8"/>
      <c r="L70" s="8"/>
      <c r="M70" s="8"/>
    </row>
    <row r="71" spans="1:13" ht="12.75">
      <c r="A71" s="253" t="s">
        <v>235</v>
      </c>
      <c r="B71" s="254"/>
      <c r="C71" s="254"/>
      <c r="D71" s="254"/>
      <c r="E71" s="254"/>
      <c r="F71" s="254"/>
      <c r="G71" s="254"/>
      <c r="H71" s="255"/>
      <c r="I71" s="127">
        <v>170</v>
      </c>
      <c r="J71" s="128"/>
      <c r="K71" s="128"/>
      <c r="L71" s="128"/>
      <c r="M71" s="12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2">
      <selection activeCell="J12" sqref="J12"/>
    </sheetView>
  </sheetViews>
  <sheetFormatPr defaultColWidth="9.140625" defaultRowHeight="12.75"/>
  <cols>
    <col min="1" max="3" width="9.140625" style="52" customWidth="1"/>
    <col min="4" max="4" width="7.7109375" style="52" customWidth="1"/>
    <col min="5" max="6" width="9.140625" style="52" customWidth="1"/>
    <col min="7" max="7" width="8.421875" style="52" customWidth="1"/>
    <col min="8" max="8" width="2.7109375" style="52" customWidth="1"/>
    <col min="9" max="9" width="9.140625" style="52" customWidth="1"/>
    <col min="10" max="10" width="12.8515625" style="52" customWidth="1"/>
    <col min="11" max="11" width="14.28125" style="52" customWidth="1"/>
    <col min="12" max="16384" width="9.140625" style="52" customWidth="1"/>
  </cols>
  <sheetData>
    <row r="1" spans="1:11" ht="12.75" customHeight="1">
      <c r="A1" s="265" t="s">
        <v>164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342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2" t="s">
        <v>338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1.75">
      <c r="A4" s="267" t="s">
        <v>59</v>
      </c>
      <c r="B4" s="267"/>
      <c r="C4" s="267"/>
      <c r="D4" s="267"/>
      <c r="E4" s="267"/>
      <c r="F4" s="267"/>
      <c r="G4" s="267"/>
      <c r="H4" s="267"/>
      <c r="I4" s="65" t="s">
        <v>279</v>
      </c>
      <c r="J4" s="66" t="s">
        <v>319</v>
      </c>
      <c r="K4" s="66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67">
        <v>2</v>
      </c>
      <c r="J5" s="68" t="s">
        <v>283</v>
      </c>
      <c r="K5" s="68" t="s">
        <v>284</v>
      </c>
    </row>
    <row r="6" spans="1:11" ht="12.75">
      <c r="A6" s="218" t="s">
        <v>156</v>
      </c>
      <c r="B6" s="234"/>
      <c r="C6" s="234"/>
      <c r="D6" s="234"/>
      <c r="E6" s="234"/>
      <c r="F6" s="234"/>
      <c r="G6" s="234"/>
      <c r="H6" s="234"/>
      <c r="I6" s="269"/>
      <c r="J6" s="269"/>
      <c r="K6" s="270"/>
    </row>
    <row r="7" spans="1:11" ht="12.75">
      <c r="A7" s="212" t="s">
        <v>40</v>
      </c>
      <c r="B7" s="213"/>
      <c r="C7" s="213"/>
      <c r="D7" s="213"/>
      <c r="E7" s="213"/>
      <c r="F7" s="213"/>
      <c r="G7" s="213"/>
      <c r="H7" s="213"/>
      <c r="I7" s="1">
        <v>1</v>
      </c>
      <c r="J7" s="5">
        <v>8477767</v>
      </c>
      <c r="K7" s="7">
        <v>6534546</v>
      </c>
    </row>
    <row r="8" spans="1:11" ht="12.75">
      <c r="A8" s="212" t="s">
        <v>41</v>
      </c>
      <c r="B8" s="213"/>
      <c r="C8" s="213"/>
      <c r="D8" s="213"/>
      <c r="E8" s="213"/>
      <c r="F8" s="213"/>
      <c r="G8" s="213"/>
      <c r="H8" s="213"/>
      <c r="I8" s="1">
        <v>2</v>
      </c>
      <c r="J8" s="5">
        <v>30932365</v>
      </c>
      <c r="K8" s="7">
        <v>30806258</v>
      </c>
    </row>
    <row r="9" spans="1:11" ht="12.75">
      <c r="A9" s="212" t="s">
        <v>42</v>
      </c>
      <c r="B9" s="213"/>
      <c r="C9" s="213"/>
      <c r="D9" s="213"/>
      <c r="E9" s="213"/>
      <c r="F9" s="213"/>
      <c r="G9" s="213"/>
      <c r="H9" s="213"/>
      <c r="I9" s="1">
        <v>3</v>
      </c>
      <c r="J9" s="5">
        <v>125576149</v>
      </c>
      <c r="K9" s="7">
        <v>119051402</v>
      </c>
    </row>
    <row r="10" spans="1:11" ht="12.75">
      <c r="A10" s="212" t="s">
        <v>43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44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12" t="s">
        <v>51</v>
      </c>
      <c r="B12" s="213"/>
      <c r="C12" s="213"/>
      <c r="D12" s="213"/>
      <c r="E12" s="213"/>
      <c r="F12" s="213"/>
      <c r="G12" s="213"/>
      <c r="H12" s="213"/>
      <c r="I12" s="1">
        <v>6</v>
      </c>
      <c r="J12" s="5"/>
      <c r="K12" s="7">
        <v>4176889</v>
      </c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53">
        <f>SUM(J7:J12)</f>
        <v>164986281</v>
      </c>
      <c r="K13" s="53">
        <f>SUM(K7:K12)</f>
        <v>160569095</v>
      </c>
    </row>
    <row r="14" spans="1:11" ht="12.75">
      <c r="A14" s="212" t="s">
        <v>52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53</v>
      </c>
      <c r="B15" s="213"/>
      <c r="C15" s="213"/>
      <c r="D15" s="213"/>
      <c r="E15" s="213"/>
      <c r="F15" s="213"/>
      <c r="G15" s="213"/>
      <c r="H15" s="213"/>
      <c r="I15" s="1">
        <v>9</v>
      </c>
      <c r="J15" s="5">
        <v>47276483</v>
      </c>
      <c r="K15" s="7">
        <v>43573414</v>
      </c>
    </row>
    <row r="16" spans="1:11" ht="12.75">
      <c r="A16" s="212" t="s">
        <v>54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>
        <v>1888592</v>
      </c>
      <c r="K16" s="7">
        <v>1560508</v>
      </c>
    </row>
    <row r="17" spans="1:11" ht="12.75">
      <c r="A17" s="212" t="s">
        <v>55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>
        <v>3750074</v>
      </c>
      <c r="K17" s="7">
        <v>8298940</v>
      </c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3">
        <f>SUM(J14:J17)</f>
        <v>52915149</v>
      </c>
      <c r="K18" s="53">
        <f>SUM(K14:K17)</f>
        <v>53432862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3">
        <f>IF(J13&gt;J18,J13-J18,0)</f>
        <v>112071132</v>
      </c>
      <c r="K19" s="53">
        <f>IF(K13&gt;K18,K13-K18,0)</f>
        <v>107136233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3">
        <f>IF(J18&gt;J13,J18-J13,0)</f>
        <v>0</v>
      </c>
      <c r="K20" s="53">
        <f>IF(K18&gt;K13,K18-K13,0)</f>
        <v>0</v>
      </c>
    </row>
    <row r="21" spans="1:11" ht="12.75">
      <c r="A21" s="218" t="s">
        <v>159</v>
      </c>
      <c r="B21" s="234"/>
      <c r="C21" s="234"/>
      <c r="D21" s="234"/>
      <c r="E21" s="234"/>
      <c r="F21" s="234"/>
      <c r="G21" s="234"/>
      <c r="H21" s="234"/>
      <c r="I21" s="269"/>
      <c r="J21" s="269"/>
      <c r="K21" s="270"/>
    </row>
    <row r="22" spans="1:11" ht="12.75">
      <c r="A22" s="212" t="s">
        <v>178</v>
      </c>
      <c r="B22" s="213"/>
      <c r="C22" s="213"/>
      <c r="D22" s="213"/>
      <c r="E22" s="213"/>
      <c r="F22" s="213"/>
      <c r="G22" s="213"/>
      <c r="H22" s="213"/>
      <c r="I22" s="1">
        <v>15</v>
      </c>
      <c r="J22" s="5">
        <v>244343</v>
      </c>
      <c r="K22" s="7">
        <v>145740</v>
      </c>
    </row>
    <row r="23" spans="1:11" ht="12.75">
      <c r="A23" s="212" t="s">
        <v>179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>
        <v>444783</v>
      </c>
    </row>
    <row r="24" spans="1:11" ht="12.75">
      <c r="A24" s="212" t="s">
        <v>180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>
        <v>1704891</v>
      </c>
      <c r="K24" s="7">
        <v>1726679</v>
      </c>
    </row>
    <row r="25" spans="1:11" ht="12.75">
      <c r="A25" s="212" t="s">
        <v>181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>
        <v>381838</v>
      </c>
      <c r="K25" s="7">
        <v>365704</v>
      </c>
    </row>
    <row r="26" spans="1:11" ht="12.75">
      <c r="A26" s="212" t="s">
        <v>182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>
        <v>543962</v>
      </c>
      <c r="K26" s="7">
        <v>88778</v>
      </c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3">
        <f>SUM(J22:J26)</f>
        <v>2875034</v>
      </c>
      <c r="K27" s="53">
        <f>SUM(K22:K26)</f>
        <v>2771684</v>
      </c>
    </row>
    <row r="28" spans="1:11" ht="12.75">
      <c r="A28" s="212" t="s">
        <v>115</v>
      </c>
      <c r="B28" s="213"/>
      <c r="C28" s="213"/>
      <c r="D28" s="213"/>
      <c r="E28" s="213"/>
      <c r="F28" s="213"/>
      <c r="G28" s="213"/>
      <c r="H28" s="213"/>
      <c r="I28" s="1">
        <v>21</v>
      </c>
      <c r="J28" s="5">
        <v>39930460</v>
      </c>
      <c r="K28" s="7">
        <v>45216276</v>
      </c>
    </row>
    <row r="29" spans="1:11" ht="12.75">
      <c r="A29" s="212" t="s">
        <v>116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16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>
        <v>31530127</v>
      </c>
      <c r="K30" s="7">
        <v>48898480</v>
      </c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3">
        <f>SUM(J28:J30)</f>
        <v>71460587</v>
      </c>
      <c r="K31" s="53">
        <f>SUM(K28:K30)</f>
        <v>94114756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3">
        <f>IF(J27&gt;J31,J27-J31,0)</f>
        <v>0</v>
      </c>
      <c r="K32" s="53">
        <f>IF(K27&gt;K31,K27-K31,0)</f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3">
        <f>IF(J31&gt;J27,J31-J27,0)</f>
        <v>68585553</v>
      </c>
      <c r="K33" s="53">
        <f>IF(K31&gt;K27,K31-K27,0)</f>
        <v>91343072</v>
      </c>
    </row>
    <row r="34" spans="1:11" ht="12.75">
      <c r="A34" s="218" t="s">
        <v>160</v>
      </c>
      <c r="B34" s="234"/>
      <c r="C34" s="234"/>
      <c r="D34" s="234"/>
      <c r="E34" s="234"/>
      <c r="F34" s="234"/>
      <c r="G34" s="234"/>
      <c r="H34" s="234"/>
      <c r="I34" s="269"/>
      <c r="J34" s="269"/>
      <c r="K34" s="270"/>
    </row>
    <row r="35" spans="1:11" ht="12.75">
      <c r="A35" s="212" t="s">
        <v>174</v>
      </c>
      <c r="B35" s="213"/>
      <c r="C35" s="213"/>
      <c r="D35" s="213"/>
      <c r="E35" s="213"/>
      <c r="F35" s="213"/>
      <c r="G35" s="213"/>
      <c r="H35" s="213"/>
      <c r="I35" s="1">
        <v>27</v>
      </c>
      <c r="J35" s="5"/>
      <c r="K35" s="7"/>
    </row>
    <row r="36" spans="1:11" ht="12.75">
      <c r="A36" s="212" t="s">
        <v>29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30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>
        <v>5795280</v>
      </c>
      <c r="K37" s="7"/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3">
        <f>SUM(J35:J37)</f>
        <v>5795280</v>
      </c>
      <c r="K38" s="53">
        <f>SUM(K35:K37)</f>
        <v>0</v>
      </c>
    </row>
    <row r="39" spans="1:11" ht="12.75">
      <c r="A39" s="212" t="s">
        <v>31</v>
      </c>
      <c r="B39" s="213"/>
      <c r="C39" s="213"/>
      <c r="D39" s="213"/>
      <c r="E39" s="213"/>
      <c r="F39" s="213"/>
      <c r="G39" s="213"/>
      <c r="H39" s="213"/>
      <c r="I39" s="1">
        <v>31</v>
      </c>
      <c r="J39" s="5">
        <v>38687635</v>
      </c>
      <c r="K39" s="7"/>
    </row>
    <row r="40" spans="1:11" ht="12.75">
      <c r="A40" s="212" t="s">
        <v>32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>
        <v>58539</v>
      </c>
      <c r="K40" s="7">
        <v>36946</v>
      </c>
    </row>
    <row r="41" spans="1:11" ht="12.75">
      <c r="A41" s="212" t="s">
        <v>33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34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35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3">
        <f>SUM(J39:J43)</f>
        <v>38746174</v>
      </c>
      <c r="K44" s="53">
        <f>SUM(K39:K43)</f>
        <v>36946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3">
        <f>IF(J38&gt;J44,J38-J44,0)</f>
        <v>0</v>
      </c>
      <c r="K45" s="53">
        <f>IF(K38&gt;K44,K38-K44,0)</f>
        <v>0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3">
        <f>IF(J44&gt;J38,J44-J38,0)</f>
        <v>32950894</v>
      </c>
      <c r="K46" s="53">
        <f>IF(K44&gt;K38,K44-K38,0)</f>
        <v>36946</v>
      </c>
    </row>
    <row r="47" spans="1:11" ht="12.75">
      <c r="A47" s="212" t="s">
        <v>70</v>
      </c>
      <c r="B47" s="213"/>
      <c r="C47" s="213"/>
      <c r="D47" s="213"/>
      <c r="E47" s="213"/>
      <c r="F47" s="213"/>
      <c r="G47" s="213"/>
      <c r="H47" s="213"/>
      <c r="I47" s="1">
        <v>39</v>
      </c>
      <c r="J47" s="63">
        <f>IF(J19-J20+J32-J33+J45-J46&gt;0,J19-J20+J32-J33+J45-J46,0)</f>
        <v>10534685</v>
      </c>
      <c r="K47" s="53">
        <f>IF(K19-K20+K32-K33+K45-K46&gt;0,K19-K20+K32-K33+K45-K46,0)</f>
        <v>15756215</v>
      </c>
    </row>
    <row r="48" spans="1:11" ht="12.75">
      <c r="A48" s="212" t="s">
        <v>71</v>
      </c>
      <c r="B48" s="213"/>
      <c r="C48" s="213"/>
      <c r="D48" s="213"/>
      <c r="E48" s="213"/>
      <c r="F48" s="213"/>
      <c r="G48" s="213"/>
      <c r="H48" s="213"/>
      <c r="I48" s="1">
        <v>40</v>
      </c>
      <c r="J48" s="63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12" t="s">
        <v>161</v>
      </c>
      <c r="B49" s="213"/>
      <c r="C49" s="213"/>
      <c r="D49" s="213"/>
      <c r="E49" s="213"/>
      <c r="F49" s="213"/>
      <c r="G49" s="213"/>
      <c r="H49" s="213"/>
      <c r="I49" s="1">
        <v>41</v>
      </c>
      <c r="J49" s="5">
        <v>5789044</v>
      </c>
      <c r="K49" s="7">
        <v>1893553</v>
      </c>
    </row>
    <row r="50" spans="1:11" ht="12.75">
      <c r="A50" s="212" t="s">
        <v>175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>
        <v>10534685</v>
      </c>
      <c r="K50" s="7">
        <v>15756215</v>
      </c>
    </row>
    <row r="51" spans="1:11" ht="12.75">
      <c r="A51" s="212" t="s">
        <v>176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24" t="s">
        <v>177</v>
      </c>
      <c r="B52" s="225"/>
      <c r="C52" s="225"/>
      <c r="D52" s="225"/>
      <c r="E52" s="225"/>
      <c r="F52" s="225"/>
      <c r="G52" s="225"/>
      <c r="H52" s="225"/>
      <c r="I52" s="4">
        <v>44</v>
      </c>
      <c r="J52" s="64">
        <f>J49+J50-J51</f>
        <v>16323729</v>
      </c>
      <c r="K52" s="61">
        <f>K49+K50-K51</f>
        <v>17649768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5" sqref="A15:H15"/>
    </sheetView>
  </sheetViews>
  <sheetFormatPr defaultColWidth="9.140625" defaultRowHeight="12.75"/>
  <cols>
    <col min="1" max="7" width="9.140625" style="52" customWidth="1"/>
    <col min="8" max="8" width="7.28125" style="52" customWidth="1"/>
    <col min="9" max="16384" width="9.140625" style="52" customWidth="1"/>
  </cols>
  <sheetData>
    <row r="1" spans="1:11" ht="12.75" customHeight="1">
      <c r="A1" s="265" t="s">
        <v>197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72" t="s">
        <v>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1" t="s">
        <v>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1.75">
      <c r="A4" s="267" t="s">
        <v>59</v>
      </c>
      <c r="B4" s="267"/>
      <c r="C4" s="267"/>
      <c r="D4" s="267"/>
      <c r="E4" s="267"/>
      <c r="F4" s="267"/>
      <c r="G4" s="267"/>
      <c r="H4" s="267"/>
      <c r="I4" s="65" t="s">
        <v>279</v>
      </c>
      <c r="J4" s="66" t="s">
        <v>319</v>
      </c>
      <c r="K4" s="66" t="s">
        <v>320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71">
        <v>2</v>
      </c>
      <c r="J5" s="72" t="s">
        <v>283</v>
      </c>
      <c r="K5" s="72" t="s">
        <v>284</v>
      </c>
    </row>
    <row r="6" spans="1:11" ht="12.75">
      <c r="A6" s="218" t="s">
        <v>156</v>
      </c>
      <c r="B6" s="234"/>
      <c r="C6" s="234"/>
      <c r="D6" s="234"/>
      <c r="E6" s="234"/>
      <c r="F6" s="234"/>
      <c r="G6" s="234"/>
      <c r="H6" s="234"/>
      <c r="I6" s="269"/>
      <c r="J6" s="269"/>
      <c r="K6" s="270"/>
    </row>
    <row r="7" spans="1:11" ht="12.75">
      <c r="A7" s="212" t="s">
        <v>199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119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120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121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122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2" t="s">
        <v>123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 ht="12.75">
      <c r="A14" s="212" t="s">
        <v>124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125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126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127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12" t="s">
        <v>128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9" t="s">
        <v>108</v>
      </c>
      <c r="B20" s="274"/>
      <c r="C20" s="274"/>
      <c r="D20" s="274"/>
      <c r="E20" s="274"/>
      <c r="F20" s="274"/>
      <c r="G20" s="274"/>
      <c r="H20" s="275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15" t="s">
        <v>109</v>
      </c>
      <c r="B21" s="276"/>
      <c r="C21" s="276"/>
      <c r="D21" s="276"/>
      <c r="E21" s="276"/>
      <c r="F21" s="276"/>
      <c r="G21" s="276"/>
      <c r="H21" s="277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18" t="s">
        <v>159</v>
      </c>
      <c r="B22" s="234"/>
      <c r="C22" s="234"/>
      <c r="D22" s="234"/>
      <c r="E22" s="234"/>
      <c r="F22" s="234"/>
      <c r="G22" s="234"/>
      <c r="H22" s="234"/>
      <c r="I22" s="269"/>
      <c r="J22" s="269"/>
      <c r="K22" s="270"/>
    </row>
    <row r="23" spans="1:11" ht="12.75">
      <c r="A23" s="212" t="s">
        <v>165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166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321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322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167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18" t="s">
        <v>160</v>
      </c>
      <c r="B35" s="234"/>
      <c r="C35" s="234"/>
      <c r="D35" s="234"/>
      <c r="E35" s="234"/>
      <c r="F35" s="234"/>
      <c r="G35" s="234"/>
      <c r="H35" s="234"/>
      <c r="I35" s="269">
        <v>0</v>
      </c>
      <c r="J35" s="269"/>
      <c r="K35" s="270"/>
    </row>
    <row r="36" spans="1:11" ht="12.75">
      <c r="A36" s="212" t="s">
        <v>174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29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2" t="s">
        <v>30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2" t="s">
        <v>31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32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33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34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35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15" t="s">
        <v>177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9" sqref="K19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6" width="7.28125" style="75" customWidth="1"/>
    <col min="7" max="7" width="9.140625" style="75" customWidth="1"/>
    <col min="8" max="8" width="5.7109375" style="75" customWidth="1"/>
    <col min="9" max="9" width="9.140625" style="75" customWidth="1"/>
    <col min="10" max="11" width="11.140625" style="75" customWidth="1"/>
    <col min="12" max="16384" width="9.140625" style="75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4"/>
    </row>
    <row r="2" spans="1:12" ht="15">
      <c r="A2" s="42"/>
      <c r="B2" s="73"/>
      <c r="C2" s="294" t="s">
        <v>282</v>
      </c>
      <c r="D2" s="294"/>
      <c r="E2" s="76">
        <v>41640</v>
      </c>
      <c r="F2" s="43" t="s">
        <v>250</v>
      </c>
      <c r="G2" s="295">
        <v>41820</v>
      </c>
      <c r="H2" s="296"/>
      <c r="I2" s="73"/>
      <c r="J2" s="73"/>
      <c r="K2" s="73"/>
      <c r="L2" s="77"/>
    </row>
    <row r="3" spans="1:11" ht="21.75">
      <c r="A3" s="297" t="s">
        <v>59</v>
      </c>
      <c r="B3" s="297"/>
      <c r="C3" s="297"/>
      <c r="D3" s="297"/>
      <c r="E3" s="297"/>
      <c r="F3" s="297"/>
      <c r="G3" s="297"/>
      <c r="H3" s="297"/>
      <c r="I3" s="80" t="s">
        <v>305</v>
      </c>
      <c r="J3" s="81" t="s">
        <v>150</v>
      </c>
      <c r="K3" s="81" t="s">
        <v>151</v>
      </c>
    </row>
    <row r="4" spans="1:11" ht="12.75">
      <c r="A4" s="298">
        <v>1</v>
      </c>
      <c r="B4" s="298"/>
      <c r="C4" s="298"/>
      <c r="D4" s="298"/>
      <c r="E4" s="298"/>
      <c r="F4" s="298"/>
      <c r="G4" s="298"/>
      <c r="H4" s="298"/>
      <c r="I4" s="83">
        <v>2</v>
      </c>
      <c r="J4" s="82" t="s">
        <v>283</v>
      </c>
      <c r="K4" s="82" t="s">
        <v>284</v>
      </c>
    </row>
    <row r="5" spans="1:11" ht="12.75">
      <c r="A5" s="286" t="s">
        <v>285</v>
      </c>
      <c r="B5" s="287"/>
      <c r="C5" s="287"/>
      <c r="D5" s="287"/>
      <c r="E5" s="287"/>
      <c r="F5" s="287"/>
      <c r="G5" s="287"/>
      <c r="H5" s="287"/>
      <c r="I5" s="44">
        <v>1</v>
      </c>
      <c r="J5" s="45">
        <v>1181246460</v>
      </c>
      <c r="K5" s="45">
        <v>1181246460</v>
      </c>
    </row>
    <row r="6" spans="1:11" ht="12.75">
      <c r="A6" s="286" t="s">
        <v>286</v>
      </c>
      <c r="B6" s="287"/>
      <c r="C6" s="287"/>
      <c r="D6" s="287"/>
      <c r="E6" s="287"/>
      <c r="F6" s="287"/>
      <c r="G6" s="287"/>
      <c r="H6" s="287"/>
      <c r="I6" s="44">
        <v>2</v>
      </c>
      <c r="J6" s="46"/>
      <c r="K6" s="46"/>
    </row>
    <row r="7" spans="1:11" ht="12.75">
      <c r="A7" s="286" t="s">
        <v>287</v>
      </c>
      <c r="B7" s="287"/>
      <c r="C7" s="287"/>
      <c r="D7" s="287"/>
      <c r="E7" s="287"/>
      <c r="F7" s="287"/>
      <c r="G7" s="287"/>
      <c r="H7" s="287"/>
      <c r="I7" s="44">
        <v>3</v>
      </c>
      <c r="J7" s="46">
        <v>52360628</v>
      </c>
      <c r="K7" s="46">
        <v>52360628</v>
      </c>
    </row>
    <row r="8" spans="1:11" ht="12.75">
      <c r="A8" s="286" t="s">
        <v>288</v>
      </c>
      <c r="B8" s="287"/>
      <c r="C8" s="287"/>
      <c r="D8" s="287"/>
      <c r="E8" s="287"/>
      <c r="F8" s="287"/>
      <c r="G8" s="287"/>
      <c r="H8" s="287"/>
      <c r="I8" s="44">
        <v>4</v>
      </c>
      <c r="J8" s="46">
        <v>89565448</v>
      </c>
      <c r="K8" s="46">
        <v>198820170</v>
      </c>
    </row>
    <row r="9" spans="1:11" ht="12.75">
      <c r="A9" s="286" t="s">
        <v>289</v>
      </c>
      <c r="B9" s="287"/>
      <c r="C9" s="287"/>
      <c r="D9" s="287"/>
      <c r="E9" s="287"/>
      <c r="F9" s="287"/>
      <c r="G9" s="287"/>
      <c r="H9" s="287"/>
      <c r="I9" s="44">
        <v>5</v>
      </c>
      <c r="J9" s="46">
        <v>109254722</v>
      </c>
      <c r="K9" s="46">
        <v>6534546</v>
      </c>
    </row>
    <row r="10" spans="1:11" ht="12.75">
      <c r="A10" s="286" t="s">
        <v>290</v>
      </c>
      <c r="B10" s="287"/>
      <c r="C10" s="287"/>
      <c r="D10" s="287"/>
      <c r="E10" s="287"/>
      <c r="F10" s="287"/>
      <c r="G10" s="287"/>
      <c r="H10" s="287"/>
      <c r="I10" s="44">
        <v>6</v>
      </c>
      <c r="J10" s="46"/>
      <c r="K10" s="46"/>
    </row>
    <row r="11" spans="1:11" ht="12.75">
      <c r="A11" s="286" t="s">
        <v>291</v>
      </c>
      <c r="B11" s="287"/>
      <c r="C11" s="287"/>
      <c r="D11" s="287"/>
      <c r="E11" s="287"/>
      <c r="F11" s="287"/>
      <c r="G11" s="287"/>
      <c r="H11" s="287"/>
      <c r="I11" s="44">
        <v>7</v>
      </c>
      <c r="J11" s="46"/>
      <c r="K11" s="46"/>
    </row>
    <row r="12" spans="1:11" ht="12.75">
      <c r="A12" s="286" t="s">
        <v>292</v>
      </c>
      <c r="B12" s="287"/>
      <c r="C12" s="287"/>
      <c r="D12" s="287"/>
      <c r="E12" s="287"/>
      <c r="F12" s="287"/>
      <c r="G12" s="287"/>
      <c r="H12" s="287"/>
      <c r="I12" s="44">
        <v>8</v>
      </c>
      <c r="J12" s="46">
        <v>1072974</v>
      </c>
      <c r="K12" s="46">
        <v>797853</v>
      </c>
    </row>
    <row r="13" spans="1:11" ht="12.75">
      <c r="A13" s="286" t="s">
        <v>293</v>
      </c>
      <c r="B13" s="287"/>
      <c r="C13" s="287"/>
      <c r="D13" s="287"/>
      <c r="E13" s="287"/>
      <c r="F13" s="287"/>
      <c r="G13" s="287"/>
      <c r="H13" s="287"/>
      <c r="I13" s="44">
        <v>9</v>
      </c>
      <c r="J13" s="46"/>
      <c r="K13" s="46"/>
    </row>
    <row r="14" spans="1:11" ht="12.75">
      <c r="A14" s="288" t="s">
        <v>294</v>
      </c>
      <c r="B14" s="289"/>
      <c r="C14" s="289"/>
      <c r="D14" s="289"/>
      <c r="E14" s="289"/>
      <c r="F14" s="289"/>
      <c r="G14" s="289"/>
      <c r="H14" s="289"/>
      <c r="I14" s="44">
        <v>10</v>
      </c>
      <c r="J14" s="78">
        <f>SUM(J5:J13)</f>
        <v>1433500232</v>
      </c>
      <c r="K14" s="78">
        <f>SUM(K5:K13)</f>
        <v>1439759657</v>
      </c>
    </row>
    <row r="15" spans="1:11" ht="12.75">
      <c r="A15" s="286" t="s">
        <v>295</v>
      </c>
      <c r="B15" s="287"/>
      <c r="C15" s="287"/>
      <c r="D15" s="287"/>
      <c r="E15" s="287"/>
      <c r="F15" s="287"/>
      <c r="G15" s="287"/>
      <c r="H15" s="287"/>
      <c r="I15" s="44">
        <v>11</v>
      </c>
      <c r="J15" s="46"/>
      <c r="K15" s="46"/>
    </row>
    <row r="16" spans="1:11" ht="12.75">
      <c r="A16" s="286" t="s">
        <v>296</v>
      </c>
      <c r="B16" s="287"/>
      <c r="C16" s="287"/>
      <c r="D16" s="287"/>
      <c r="E16" s="287"/>
      <c r="F16" s="287"/>
      <c r="G16" s="287"/>
      <c r="H16" s="287"/>
      <c r="I16" s="44">
        <v>12</v>
      </c>
      <c r="J16" s="46"/>
      <c r="K16" s="46"/>
    </row>
    <row r="17" spans="1:11" ht="12.75">
      <c r="A17" s="286" t="s">
        <v>297</v>
      </c>
      <c r="B17" s="287"/>
      <c r="C17" s="287"/>
      <c r="D17" s="287"/>
      <c r="E17" s="287"/>
      <c r="F17" s="287"/>
      <c r="G17" s="287"/>
      <c r="H17" s="287"/>
      <c r="I17" s="44">
        <v>13</v>
      </c>
      <c r="J17" s="46"/>
      <c r="K17" s="46"/>
    </row>
    <row r="18" spans="1:11" ht="12.75">
      <c r="A18" s="286" t="s">
        <v>298</v>
      </c>
      <c r="B18" s="287"/>
      <c r="C18" s="287"/>
      <c r="D18" s="287"/>
      <c r="E18" s="287"/>
      <c r="F18" s="287"/>
      <c r="G18" s="287"/>
      <c r="H18" s="287"/>
      <c r="I18" s="44">
        <v>14</v>
      </c>
      <c r="J18" s="46"/>
      <c r="K18" s="46"/>
    </row>
    <row r="19" spans="1:11" ht="12.75">
      <c r="A19" s="286" t="s">
        <v>299</v>
      </c>
      <c r="B19" s="287"/>
      <c r="C19" s="287"/>
      <c r="D19" s="287"/>
      <c r="E19" s="287"/>
      <c r="F19" s="287"/>
      <c r="G19" s="287"/>
      <c r="H19" s="287"/>
      <c r="I19" s="44">
        <v>15</v>
      </c>
      <c r="J19" s="46"/>
      <c r="K19" s="46"/>
    </row>
    <row r="20" spans="1:11" ht="12.75">
      <c r="A20" s="286" t="s">
        <v>300</v>
      </c>
      <c r="B20" s="287"/>
      <c r="C20" s="287"/>
      <c r="D20" s="287"/>
      <c r="E20" s="287"/>
      <c r="F20" s="287"/>
      <c r="G20" s="287"/>
      <c r="H20" s="287"/>
      <c r="I20" s="44">
        <v>16</v>
      </c>
      <c r="J20" s="46"/>
      <c r="K20" s="46"/>
    </row>
    <row r="21" spans="1:11" ht="12.75">
      <c r="A21" s="288" t="s">
        <v>301</v>
      </c>
      <c r="B21" s="289"/>
      <c r="C21" s="289"/>
      <c r="D21" s="289"/>
      <c r="E21" s="289"/>
      <c r="F21" s="289"/>
      <c r="G21" s="289"/>
      <c r="H21" s="289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/>
      <c r="K23" s="45"/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79"/>
      <c r="K24" s="79"/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9" t="s">
        <v>280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0" t="s">
        <v>316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</row>
    <row r="6" spans="1:10" ht="12.7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</row>
    <row r="7" spans="1:10" ht="12.7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</row>
    <row r="8" spans="1:10" ht="12.75" customHeight="1">
      <c r="A8" s="300"/>
      <c r="B8" s="300"/>
      <c r="C8" s="300"/>
      <c r="D8" s="300"/>
      <c r="E8" s="300"/>
      <c r="F8" s="300"/>
      <c r="G8" s="300"/>
      <c r="H8" s="300"/>
      <c r="I8" s="300"/>
      <c r="J8" s="300"/>
    </row>
    <row r="9" spans="1:10" ht="12.75" customHeight="1">
      <c r="A9" s="300"/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 customHeight="1">
      <c r="A10" s="300"/>
      <c r="B10" s="300"/>
      <c r="C10" s="300"/>
      <c r="D10" s="300"/>
      <c r="E10" s="300"/>
      <c r="F10" s="300"/>
      <c r="G10" s="300"/>
      <c r="H10" s="300"/>
      <c r="I10" s="300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test PC</cp:lastModifiedBy>
  <cp:lastPrinted>2014-04-28T08:24:10Z</cp:lastPrinted>
  <dcterms:created xsi:type="dcterms:W3CDTF">2008-10-17T11:51:54Z</dcterms:created>
  <dcterms:modified xsi:type="dcterms:W3CDTF">2014-07-25T10:42:25Z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