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5456" windowHeight="10896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<sst xmlns="http://schemas.openxmlformats.org/spreadsheetml/2006/main" count="396" uniqueCount="345">
  <si>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</si>
  <si>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</si>
  <si>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</si>
  <si>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</si>
  <si>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</si>
  <si>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</si>
  <si>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</si>
  <si>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</si>
  <si>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</si>
  <si>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</si>
  <si>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</si>
  <si>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</si>
  <si>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</si>
  <si>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</si>
  <si>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</si>
  <si>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</si>
  <si>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</si>
  <si>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</si>
  <si>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</si>
  <si>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</si>
  <si>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</si>
  <si>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</si>
  <si>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</si>
  <si>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</si>
  <si>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</si>
  <si>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</si>
  <si>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</si>
  <si>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</si>
  <si>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</si>
  <si>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</si>
  <si>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</si>
  <si>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</si>
  <si>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</si>
  <si>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</si>
  <si>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</si>
  <si>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</si>
  <si>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</si>
  <si>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</si>
  <si>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</si>
  <si>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</si>
  <si>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</si>
  <si>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</si>
  <si>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</si>
  <si>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</si>
  <si>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</si>
  <si>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</si>
  <si>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</si>
  <si>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</si>
  <si>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</si>
  <si>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</si>
  <si>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</si>
  <si>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</si>
  <si>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</si>
  <si>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</si>
  <si>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</si>
  <si>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</si>
  <si>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</si>
  <si>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</si>
  <si>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</si>
  <si>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</si>
  <si>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</si>
  <si>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</si>
  <si>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</si>
  <si>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</si>
  <si>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</si>
  <si>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</si>
  <si>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</si>
  <si>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</si>
  <si>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</si>
  <si>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</si>
  <si>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</si>
  <si>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</si>
  <si>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</si>
  <si>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</si>
  <si>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</si>
  <si>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</si>
  <si>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</si>
  <si>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</si>
  <si>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</si>
  <si>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</si>
  <si>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</si>
  <si>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</si>
  <si>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</si>
  <si>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</si>
  <si>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</si>
  <si>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</si>
  <si>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</si>
  <si>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</si>
  <si>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</si>
  <si>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</si>
  <si>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</si>
  <si>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</si>
  <si>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</si>
  <si>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</si>
  <si>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</si>
  <si>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</si>
  <si>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</si>
  <si>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</si>
  <si>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</si>
  <si>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</si>
  <si>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</si>
  <si>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</si>
  <si>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</si>
  <si>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</si>
  <si>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</si>
  <si>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</si>
  <si>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</si>
  <si>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</si>
  <si>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</si>
  <si>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</si>
  <si>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</si>
  <si>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</si>
  <si>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</si>
  <si>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</si>
  <si>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</si>
  <si>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</si>
  <si>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</si>
  <si>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</si>
  <si>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</si>
  <si>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</si>
  <si>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</si>
  <si>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</si>
  <si>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</si>
  <si>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</si>
  <si>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</si>
  <si>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</si>
  <si>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</si>
  <si>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</si>
  <si>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</si>
  <si>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</si>
  <si>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</si>
  <si>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</si>
  <si>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</si>
  <si>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</si>
  <si>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</si>
  <si>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</si>
  <si>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</si>
  <si>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</si>
  <si>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</si>
  <si>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</si>
  <si>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</si>
  <si>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</si>
  <si>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</si>
  <si>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</si>
  <si>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</si>
  <si>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</si>
  <si>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</si>
  <si>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</si>
  <si>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</si>
  <si>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</si>
  <si>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</si>
  <si>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</si>
  <si>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</si>
  <si>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</si>
  <si>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</si>
  <si>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</si>
  <si>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</si>
  <si>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</si>
  <si>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</si>
  <si>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</si>
  <si>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</si>
  <si>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</si>
  <si>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</si>
  <si>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</si>
  <si>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</si>
  <si>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</si>
  <si>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</si>
  <si>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</si>
  <si>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</si>
  <si>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</si>
  <si>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</si>
  <si>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</si>
  <si>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</si>
  <si>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</si>
  <si>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</si>
  <si>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</si>
  <si>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</si>
  <si>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</si>
  <si>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</si>
  <si>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</si>
  <si>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</si>
  <si>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</si>
  <si>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</si>
  <si>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</si>
  <si>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</si>
  <si>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</si>
  <si>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</si>
  <si>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</si>
  <si>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</si>
  <si>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</si>
  <si>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</si>
  <si>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</si>
  <si>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</si>
  <si>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</si>
  <si>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</si>
  <si>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</si>
  <si>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</si>
  <si>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</si>
  <si>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</si>
  <si>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</si>
  <si>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</si>
  <si>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</si>
  <si>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</si>
  <si>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</si>
  <si>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</si>
  <si>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</si>
  <si>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</si>
  <si>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</si>
  <si>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</si>
  <si>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</si>
  <si>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</si>
  <si>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</si>
  <si>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</si>
  <si>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</si>
  <si>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</si>
  <si>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</si>
  <si>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</si>
  <si>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</si>
  <si>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</si>
  <si>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</si>
  <si>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</si>
  <si>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</si>
  <si>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</si>
  <si>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</si>
  <si>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</si>
  <si>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</si>
  <si>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</si>
  <si>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</si>
  <si>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</si>
  <si>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</si>
  <si>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</si>
  <si>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</si>
  <si>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</si>
  <si>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</si>
  <si>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</si>
  <si>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</si>
  <si>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</si>
  <si>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</si>
  <si>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</si>
  <si>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</si>
  <si>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</si>
  <si>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</si>
  <si>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</si>
  <si>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</si>
  <si>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</si>
  <si>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</si>
  <si>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</si>
  <si>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</si>
  <si>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</si>
  <si>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</si>
  <si>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</si>
  <si>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</si>
  <si>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</si>
  <si>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</si>
  <si>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</si>
  <si>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</si>
  <si>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</si>
  <si>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</si>
  <si>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</si>
  <si>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</si>
  <si>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</si>
  <si>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</si>
  <si>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</si>
  <si>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</si>
  <si>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</si>
  <si>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</si>
  <si>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</si>
  <si>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</si>
  <si>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</si>
  <si>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</si>
  <si>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</si>
  <si>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</si>
  <si>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</si>
  <si>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</si>
  <si>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</si>
  <si>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</si>
  <si>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</si>
  <si>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</si>
  <si>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</si>
  <si>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</si>
  <si>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</si>
  <si>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</si>
  <si>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</si>
  <si>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</si>
  <si>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</si>
  <si>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</si>
  <si>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</si>
  <si>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</si>
  <si>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</si>
  <si>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</si>
  <si>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</si>
  <si>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</si>
  <si>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</si>
  <si>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</si>
  <si>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</si>
  <si>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</si>
  <si>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</si>
  <si>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</si>
  <si>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</si>
  <si>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</si>
  <si>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</si>
  <si>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</si>
  <si>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</si>
  <si>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</si>
  <si>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</si>
  <si>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</si>
  <si>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</si>
  <si>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</si>
  <si>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</si>
  <si>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</si>
  <si>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</si>
  <si>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</si>
  <si>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</si>
  <si>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</si>
  <si>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</si>
  <si>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</si>
  <si>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</si>
  <si>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</si>
  <si>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</si>
  <si>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</si>
  <si>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</si>
  <si>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</si>
  <si>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</si>
  <si>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</si>
  <si>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01.01.2013.</t>
  </si>
  <si>
    <t>31.12.2013.</t>
  </si>
  <si>
    <t>03474780</t>
  </si>
  <si>
    <t>040020834</t>
  </si>
  <si>
    <t>57444289760</t>
  </si>
  <si>
    <t>PLAVA LAGUNA D.D.</t>
  </si>
  <si>
    <t>POREČ</t>
  </si>
  <si>
    <t>RADE KONČARA 12</t>
  </si>
  <si>
    <t>mail@lagunaporec.com</t>
  </si>
  <si>
    <t>www.lagunaporec.com</t>
  </si>
  <si>
    <t>ISTARSKA</t>
  </si>
  <si>
    <t>DA</t>
  </si>
  <si>
    <t>5510</t>
  </si>
  <si>
    <t>KOCIJANČIĆ SUZANA</t>
  </si>
  <si>
    <t>052/410-224</t>
  </si>
  <si>
    <t>suzana.kocijancic@plavalaguna.hr</t>
  </si>
  <si>
    <t>STAVER NEVEN</t>
  </si>
  <si>
    <t>stanje na dan 31.12.2013.</t>
  </si>
  <si>
    <t>Obveznik: PLAVA LAGUNA D.D.</t>
  </si>
  <si>
    <t>u razdoblju 01.01.2013. do 31.12.2013.</t>
  </si>
  <si>
    <t>Obveznik:PLAVA LAGUNA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</si>
</sst>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lagunaporec.com" TargetMode="External" /><Relationship Id="rId2" Type="http://schemas.openxmlformats.org/officeDocument/2006/relationships/hyperlink" Target="http://www.lagunaporec.com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7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10.57421875" style="23" customWidth="1"/>
    <col min="6" max="6" width="9.140625" style="23" customWidth="1"/>
    <col min="7" max="7" width="10.710937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326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327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328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329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52440</v>
      </c>
      <c r="D14" s="139"/>
      <c r="E14" s="31"/>
      <c r="F14" s="131" t="s">
        <v>330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331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332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333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348</v>
      </c>
      <c r="D22" s="131" t="s">
        <v>330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18</v>
      </c>
      <c r="D24" s="131" t="s">
        <v>334</v>
      </c>
      <c r="E24" s="132"/>
      <c r="F24" s="132"/>
      <c r="G24" s="133"/>
      <c r="H24" s="38" t="s">
        <v>270</v>
      </c>
      <c r="I24" s="48">
        <v>1011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335</v>
      </c>
      <c r="D26" s="50"/>
      <c r="E26" s="22"/>
      <c r="F26" s="51"/>
      <c r="G26" s="126" t="s">
        <v>273</v>
      </c>
      <c r="H26" s="127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337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338</v>
      </c>
      <c r="D48" s="160"/>
      <c r="E48" s="161"/>
      <c r="F48" s="32"/>
      <c r="G48" s="38" t="s">
        <v>281</v>
      </c>
      <c r="H48" s="159" t="s">
        <v>338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339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340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lagunaporec.com"/>
    <hyperlink ref="C20" r:id="rId2" display="www.lagunaporec.com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49">
      <selection activeCell="A62" sqref="A62:H62"/>
    </sheetView>
  </sheetViews>
  <sheetFormatPr defaultColWidth="9.140625" defaultRowHeight="12.75"/>
  <cols>
    <col min="8" max="8" width="4.421875" style="0" customWidth="1"/>
    <col min="9" max="9" width="8.57421875" style="0" customWidth="1"/>
    <col min="10" max="10" width="10.421875" style="0" customWidth="1"/>
    <col min="11" max="11" width="12.2812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342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0.7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1437468235</v>
      </c>
      <c r="K9" s="12">
        <f>K10+K17+K27+K36+K40</f>
        <v>1414669868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840922</v>
      </c>
      <c r="K10" s="12">
        <f>SUM(K11:K16)</f>
        <v>1053213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713597</v>
      </c>
      <c r="K12" s="13">
        <v>889155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95700</v>
      </c>
      <c r="K15" s="13">
        <v>95700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31625</v>
      </c>
      <c r="K16" s="13">
        <v>68358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1428301322</v>
      </c>
      <c r="K17" s="12">
        <f>SUM(K18:K26)</f>
        <v>1405306072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219517630</v>
      </c>
      <c r="K18" s="13">
        <v>227889927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1104093017</v>
      </c>
      <c r="K19" s="13">
        <v>1074739559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19402579</v>
      </c>
      <c r="K20" s="13">
        <v>20923431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38824413</v>
      </c>
      <c r="K21" s="13">
        <v>36903285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3021782</v>
      </c>
      <c r="K24" s="13">
        <v>2570979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7020941</v>
      </c>
      <c r="K25" s="13">
        <v>6078482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36420960</v>
      </c>
      <c r="K26" s="13">
        <v>36200409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8325991</v>
      </c>
      <c r="K27" s="12">
        <f>SUM(K28:K35)</f>
        <v>8310583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1486799</v>
      </c>
      <c r="K28" s="13">
        <v>1489742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6839192</v>
      </c>
      <c r="K30" s="13">
        <v>6820841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165874639</v>
      </c>
      <c r="K41" s="12">
        <f>K42+K50+K57+K65</f>
        <v>256329415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3802605</v>
      </c>
      <c r="K42" s="12">
        <f>SUM(K43:K49)</f>
        <v>3589146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3785200</v>
      </c>
      <c r="K43" s="13">
        <v>3583644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17405</v>
      </c>
      <c r="K46" s="13">
        <v>5502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28401175</v>
      </c>
      <c r="K50" s="12">
        <f>SUM(K51:K56)</f>
        <v>31639121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7127522</v>
      </c>
      <c r="K52" s="13">
        <v>7945414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55376</v>
      </c>
      <c r="K54" s="13">
        <v>95951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20410319</v>
      </c>
      <c r="K55" s="13">
        <v>21627555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807958</v>
      </c>
      <c r="K56" s="13">
        <v>1970201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125714931</v>
      </c>
      <c r="K57" s="12">
        <f>SUM(K58:K64)</f>
        <v>217645823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126409</v>
      </c>
      <c r="K62" s="13">
        <v>100295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125588522</v>
      </c>
      <c r="K63" s="13">
        <v>217545528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7955928</v>
      </c>
      <c r="K65" s="13">
        <v>3455325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1617979</v>
      </c>
      <c r="K66" s="13">
        <v>3563468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1604960853</v>
      </c>
      <c r="K67" s="12">
        <f>K8+K9+K41+K66</f>
        <v>1674562751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7">
        <v>61</v>
      </c>
      <c r="J68" s="14">
        <v>3400080</v>
      </c>
      <c r="K68" s="14">
        <v>3418760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1472362809</v>
      </c>
      <c r="K70" s="20">
        <f>K71+K72+K73+K79+K80+K83+K86</f>
        <v>1532166459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1088372400</v>
      </c>
      <c r="K71" s="13">
        <v>1181246460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95288409</v>
      </c>
      <c r="K73" s="12">
        <f>K74+K75-K76+K77+K78</f>
        <v>93215738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42204587</v>
      </c>
      <c r="K74" s="13">
        <v>42204587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11896874</v>
      </c>
      <c r="K75" s="13">
        <v>11484818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11896874</v>
      </c>
      <c r="K76" s="13">
        <v>11484818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53083822</v>
      </c>
      <c r="K78" s="13">
        <v>51011151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174212465</v>
      </c>
      <c r="K80" s="12">
        <f>K81-K82</f>
        <v>115800818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174212465</v>
      </c>
      <c r="K81" s="13">
        <v>115800818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93043961</v>
      </c>
      <c r="K83" s="12">
        <f>K84-K85</f>
        <v>119593363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93043961</v>
      </c>
      <c r="K84" s="13">
        <v>119593363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21445574</v>
      </c>
      <c r="K86" s="13">
        <v>22310080</v>
      </c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3881610</v>
      </c>
      <c r="K87" s="12">
        <f>SUM(K88:K90)</f>
        <v>5015824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145500</v>
      </c>
      <c r="K88" s="13">
        <v>45271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3736110</v>
      </c>
      <c r="K90" s="13">
        <v>4970553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42790285</v>
      </c>
      <c r="K91" s="12">
        <f>SUM(K92:K100)</f>
        <v>33545766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42790285</v>
      </c>
      <c r="K94" s="13">
        <v>33545766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77291266</v>
      </c>
      <c r="K101" s="12">
        <f>SUM(K102:K113)</f>
        <v>91901291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20088127</v>
      </c>
      <c r="K104" s="13">
        <v>19838737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6296395</v>
      </c>
      <c r="K105" s="13">
        <v>14779641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19919316</v>
      </c>
      <c r="K106" s="13">
        <v>22342743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15564024</v>
      </c>
      <c r="K109" s="13">
        <v>15528940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9609127</v>
      </c>
      <c r="K110" s="13">
        <v>10336247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3280033</v>
      </c>
      <c r="K111" s="13">
        <v>5521610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2534244</v>
      </c>
      <c r="K113" s="13">
        <v>3553373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8634883</v>
      </c>
      <c r="K114" s="13">
        <v>11933411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1604960853</v>
      </c>
      <c r="K115" s="12">
        <f>K70+K87+K91+K101+K114</f>
        <v>1674562751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3400080</v>
      </c>
      <c r="K116" s="14">
        <v>3418760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v>1450917235</v>
      </c>
      <c r="K119" s="13">
        <v>1509856379</v>
      </c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>
        <v>21445574</v>
      </c>
      <c r="K120" s="14">
        <v>22310080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3">
      <selection activeCell="J21" sqref="J21"/>
    </sheetView>
  </sheetViews>
  <sheetFormatPr defaultColWidth="9.140625" defaultRowHeight="12.75"/>
  <cols>
    <col min="8" max="8" width="0.9921875" style="0" customWidth="1"/>
    <col min="9" max="9" width="9.7109375" style="0" customWidth="1"/>
    <col min="10" max="10" width="10.8515625" style="0" customWidth="1"/>
    <col min="11" max="11" width="11.28125" style="0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343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344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2.5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538695783</v>
      </c>
      <c r="K7" s="20">
        <f>SUM(K8:K9)</f>
        <v>585194527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535242927</v>
      </c>
      <c r="K8" s="13">
        <v>580632722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3452856</v>
      </c>
      <c r="K9" s="13">
        <v>4561805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451007469</v>
      </c>
      <c r="K10" s="12">
        <f>K11+K12+K16+K20+K21+K22+K25+K26</f>
        <v>469798393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152196414</v>
      </c>
      <c r="K12" s="12">
        <f>SUM(K13:K15)</f>
        <v>159610144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95533419</v>
      </c>
      <c r="K13" s="13">
        <v>97432727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67541</v>
      </c>
      <c r="K14" s="13">
        <v>73233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56595454</v>
      </c>
      <c r="K15" s="13">
        <v>62104184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122073340</v>
      </c>
      <c r="K16" s="12">
        <f>SUM(K17:K19)</f>
        <v>128792850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71969877</v>
      </c>
      <c r="K17" s="13">
        <v>77684168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33775976</v>
      </c>
      <c r="K18" s="13">
        <v>34045315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16327487</v>
      </c>
      <c r="K19" s="13">
        <v>17063367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121825396</v>
      </c>
      <c r="K20" s="13">
        <v>126999262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51581031</v>
      </c>
      <c r="K21" s="13">
        <v>50733723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739331</v>
      </c>
      <c r="K22" s="12">
        <f>SUM(K23:K24)</f>
        <v>562753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739331</v>
      </c>
      <c r="K24" s="13">
        <v>562753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1464472</v>
      </c>
      <c r="K25" s="13">
        <v>1656678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1127485</v>
      </c>
      <c r="K26" s="13">
        <v>1442983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10779476</v>
      </c>
      <c r="K27" s="12">
        <f>SUM(K28:K32)</f>
        <v>12472519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714884</v>
      </c>
      <c r="K28" s="13">
        <v>2943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9127102</v>
      </c>
      <c r="K29" s="13">
        <v>11789906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381838</v>
      </c>
      <c r="K30" s="13">
        <v>381838</v>
      </c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555652</v>
      </c>
      <c r="K32" s="13">
        <v>297832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5392713</v>
      </c>
      <c r="K33" s="12">
        <f>SUM(K34:K37)</f>
        <v>5596659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5392713</v>
      </c>
      <c r="K35" s="13">
        <v>5314079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>
        <v>256428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>
        <v>26152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549475259</v>
      </c>
      <c r="K42" s="12">
        <f>K7+K27+K38+K40</f>
        <v>597667046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456400182</v>
      </c>
      <c r="K43" s="12">
        <f>K10+K33+K39+K41</f>
        <v>475395052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93075077</v>
      </c>
      <c r="K44" s="12">
        <f>K42-K43</f>
        <v>122271994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93075077</v>
      </c>
      <c r="K45" s="12">
        <f>IF(K42&gt;K43,K42-K43,0)</f>
        <v>122271994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289029</v>
      </c>
      <c r="K47" s="13">
        <v>1814125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92786048</v>
      </c>
      <c r="K48" s="12">
        <f>K44-K47</f>
        <v>120457869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92786048</v>
      </c>
      <c r="K49" s="12">
        <f>IF(K48&gt;0,K48,0)</f>
        <v>120457869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>
        <v>93043961</v>
      </c>
      <c r="K53" s="13">
        <v>119593363</v>
      </c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>
        <v>-257913</v>
      </c>
      <c r="K54" s="14">
        <v>864506</v>
      </c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92786048</v>
      </c>
      <c r="K56" s="11">
        <v>120457869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-3135256</v>
      </c>
      <c r="K57" s="12">
        <f>SUM(K58:K64)</f>
        <v>-18350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-3135256</v>
      </c>
      <c r="K60" s="13">
        <v>-18350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>
        <v>-388136</v>
      </c>
      <c r="K65" s="13">
        <v>-3670</v>
      </c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-2747120</v>
      </c>
      <c r="K66" s="12">
        <f>K57-K65</f>
        <v>-14680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90038928</v>
      </c>
      <c r="K67" s="18">
        <f>K56+K66</f>
        <v>120443189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>
        <v>90296841</v>
      </c>
      <c r="K70" s="13">
        <v>119578683</v>
      </c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>
        <v>-257913</v>
      </c>
      <c r="K71" s="14">
        <v>864506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3">
      <selection activeCell="K32" sqref="K32"/>
    </sheetView>
  </sheetViews>
  <sheetFormatPr defaultColWidth="9.140625" defaultRowHeight="12.75"/>
  <cols>
    <col min="8" max="8" width="2.421875" style="0" customWidth="1"/>
    <col min="9" max="10" width="9.7109375" style="0" customWidth="1"/>
    <col min="11" max="11" width="10.28125" style="0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343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342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93075077</v>
      </c>
      <c r="K8" s="13">
        <v>122271994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121825396</v>
      </c>
      <c r="K9" s="13">
        <v>126999262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8739637</v>
      </c>
      <c r="K10" s="13">
        <v>10108617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>
        <v>431125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328900</v>
      </c>
      <c r="K13" s="13">
        <v>6026663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223969010</v>
      </c>
      <c r="K14" s="12">
        <f>SUM(K8:K13)</f>
        <v>265837661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16230208</v>
      </c>
      <c r="K16" s="13">
        <v>2028800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20332</v>
      </c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4183649</v>
      </c>
      <c r="K18" s="13">
        <v>11591419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20434189</v>
      </c>
      <c r="K19" s="12">
        <f>SUM(K15:K18)</f>
        <v>13620219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203534821</v>
      </c>
      <c r="K20" s="12">
        <f>IF(K14&gt;K19,K14-K19,0)</f>
        <v>252217442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405416</v>
      </c>
      <c r="K23" s="13">
        <v>344890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7393216</v>
      </c>
      <c r="K25" s="13">
        <v>5226733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388769</v>
      </c>
      <c r="K26" s="13">
        <v>387675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2562670</v>
      </c>
      <c r="K27" s="13">
        <v>5470074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10750071</v>
      </c>
      <c r="K28" s="12">
        <f>SUM(K23:K27)</f>
        <v>11429372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188299934</v>
      </c>
      <c r="K29" s="13">
        <v>51560175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6751708</v>
      </c>
      <c r="K31" s="13">
        <v>97543246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195051642</v>
      </c>
      <c r="K32" s="12">
        <f>SUM(K29:K31)</f>
        <v>149103421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184301571</v>
      </c>
      <c r="K34" s="12">
        <f>IF(K32&gt;K28,K32-K28,0)</f>
        <v>137674049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87540</v>
      </c>
      <c r="K38" s="13">
        <v>537782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87540</v>
      </c>
      <c r="K39" s="12">
        <f>SUM(K36:K38)</f>
        <v>537782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10862698</v>
      </c>
      <c r="K40" s="13">
        <v>63241810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57110085</v>
      </c>
      <c r="K41" s="13">
        <v>56339968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67972783</v>
      </c>
      <c r="K45" s="12">
        <f>SUM(K40:K44)</f>
        <v>119581778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67885243</v>
      </c>
      <c r="K47" s="12">
        <f>IF(K45&gt;K39,K45-K39,0)</f>
        <v>119043996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48651993</v>
      </c>
      <c r="K49" s="12">
        <f>IF(K21-K20+K34-K33+K47-K46&gt;0,K21-K20+K34-K33+K47-K46,0)</f>
        <v>4500603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56607921</v>
      </c>
      <c r="K50" s="13">
        <v>7955928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48651993</v>
      </c>
      <c r="K52" s="13">
        <v>4500603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7955928</v>
      </c>
      <c r="K53" s="18">
        <f>K50+K51-K52</f>
        <v>3455325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6" width="6.140625" style="98" customWidth="1"/>
    <col min="7" max="7" width="9.140625" style="98" customWidth="1"/>
    <col min="8" max="8" width="5.8515625" style="98" customWidth="1"/>
    <col min="9" max="9" width="9.140625" style="98" customWidth="1"/>
    <col min="10" max="10" width="10.57421875" style="98" customWidth="1"/>
    <col min="11" max="11" width="12.00390625" style="98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">
      <c r="A2" s="95"/>
      <c r="B2" s="96"/>
      <c r="C2" s="259" t="s">
        <v>293</v>
      </c>
      <c r="D2" s="259"/>
      <c r="E2" s="100">
        <v>41275</v>
      </c>
      <c r="F2" s="99" t="s">
        <v>258</v>
      </c>
      <c r="G2" s="260">
        <v>41639</v>
      </c>
      <c r="H2" s="261"/>
      <c r="I2" s="96"/>
      <c r="J2" s="96"/>
      <c r="K2" s="96"/>
      <c r="L2" s="101"/>
    </row>
    <row r="3" spans="1:11" ht="22.5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1088372400</v>
      </c>
      <c r="K5" s="107">
        <v>1181246460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113483533</v>
      </c>
      <c r="K7" s="108">
        <v>111425541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176633174</v>
      </c>
      <c r="K8" s="108">
        <v>117963615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92786048</v>
      </c>
      <c r="K9" s="108">
        <v>120457869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>
        <v>1087654</v>
      </c>
      <c r="K12" s="108">
        <v>1072974</v>
      </c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1472362809</v>
      </c>
      <c r="K14" s="109">
        <f>SUM(K5:K13)</f>
        <v>1532166459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>
        <v>1450917235</v>
      </c>
      <c r="K23" s="107">
        <v>1509856379</v>
      </c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>
        <v>21445574</v>
      </c>
      <c r="K24" s="110">
        <v>22310080</v>
      </c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Margerita Rovis</cp:lastModifiedBy>
  <cp:lastPrinted>2014-04-28T10:02:45Z</cp:lastPrinted>
  <dcterms:created xsi:type="dcterms:W3CDTF">2008-10-17T11:51:54Z</dcterms:created>
  <dcterms:modified xsi:type="dcterms:W3CDTF">2014-04-28T10:02:56Z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