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<sst xmlns="http://schemas.openxmlformats.org/spreadsheetml/2006/main" count="406" uniqueCount="350">
  <si>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</si>
  <si>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</si>
  <si>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</si>
  <si>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</si>
  <si>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</si>
  <si>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</si>
  <si>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</si>
  <si>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</si>
  <si>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</si>
  <si>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</si>
  <si>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</si>
  <si>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</si>
  <si>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</si>
  <si>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</si>
  <si>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</si>
  <si>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</si>
  <si>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</si>
  <si>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</si>
  <si>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</si>
  <si>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</si>
  <si>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</si>
  <si>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</si>
  <si>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</si>
  <si>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</si>
  <si>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</si>
  <si>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</si>
  <si>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</si>
  <si>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</si>
  <si>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</si>
  <si>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</si>
  <si>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</si>
  <si>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</si>
  <si>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</si>
  <si>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</si>
  <si>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</si>
  <si>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</si>
  <si>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</si>
  <si>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</si>
  <si>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</si>
  <si>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</si>
  <si>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</si>
  <si>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</si>
  <si>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</si>
  <si>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</si>
  <si>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</si>
  <si>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</si>
  <si>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</si>
  <si>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</si>
  <si>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</si>
  <si>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</si>
  <si>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</si>
  <si>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</si>
  <si>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</si>
  <si>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</si>
  <si>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</si>
  <si>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</si>
  <si>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</si>
  <si>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</si>
  <si>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</si>
  <si>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</si>
  <si>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</si>
  <si>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</si>
  <si>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</si>
  <si>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</si>
  <si>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</si>
  <si>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</si>
  <si>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</si>
  <si>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</si>
  <si>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</si>
  <si>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</si>
  <si>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</si>
  <si>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</si>
  <si>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</si>
  <si>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</si>
  <si>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</si>
  <si>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</si>
  <si>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</si>
  <si>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</si>
  <si>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</si>
  <si>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</si>
  <si>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</si>
  <si>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</si>
  <si>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</si>
  <si>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</si>
  <si>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</si>
  <si>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</si>
  <si>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</si>
  <si>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</si>
  <si>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</si>
  <si>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</si>
  <si>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</si>
  <si>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</si>
  <si>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</si>
  <si>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</si>
  <si>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</si>
  <si>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</si>
  <si>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</si>
  <si>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</si>
  <si>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</si>
  <si>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</si>
  <si>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</si>
  <si>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</si>
  <si>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</si>
  <si>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</si>
  <si>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</si>
  <si>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</si>
  <si>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</si>
  <si>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</si>
  <si>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</si>
  <si>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</si>
  <si>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</si>
  <si>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</si>
  <si>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</si>
  <si>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</si>
  <si>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</si>
  <si>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</si>
  <si>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</si>
  <si>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</si>
  <si>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</si>
  <si>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</si>
  <si>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</si>
  <si>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</si>
  <si>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</si>
  <si>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</si>
  <si>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</si>
  <si>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</si>
  <si>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</si>
  <si>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</si>
  <si>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</si>
  <si>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</si>
  <si>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</si>
  <si>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</si>
  <si>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</si>
  <si>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</si>
  <si>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</si>
  <si>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</si>
  <si>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</si>
  <si>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</si>
  <si>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</si>
  <si>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</si>
  <si>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</si>
  <si>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</si>
  <si>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</si>
  <si>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</si>
  <si>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</si>
  <si>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</si>
  <si>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</si>
  <si>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</si>
  <si>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</si>
  <si>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</si>
  <si>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</si>
  <si>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</si>
  <si>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</si>
  <si>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</si>
  <si>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</si>
  <si>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</si>
  <si>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</si>
  <si>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</si>
  <si>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</si>
  <si>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</si>
  <si>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</si>
  <si>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</si>
  <si>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</si>
  <si>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</si>
  <si>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</si>
  <si>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</si>
  <si>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</si>
  <si>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</si>
  <si>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</si>
  <si>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</si>
  <si>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</si>
  <si>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</si>
  <si>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</si>
  <si>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</si>
  <si>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</si>
  <si>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</si>
  <si>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</si>
  <si>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</si>
  <si>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</si>
  <si>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</si>
  <si>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</si>
  <si>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</si>
  <si>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</si>
  <si>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</si>
  <si>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</si>
  <si>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</si>
  <si>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</si>
  <si>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</si>
  <si>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</si>
  <si>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</si>
  <si>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</si>
  <si>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</si>
  <si>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</si>
  <si>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</si>
  <si>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</si>
  <si>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</si>
  <si>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</si>
  <si>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</si>
  <si>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</si>
  <si>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</si>
  <si>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</si>
  <si>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</si>
  <si>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</si>
  <si>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</si>
  <si>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</si>
  <si>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</si>
  <si>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</si>
  <si>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</si>
  <si>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</si>
  <si>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</si>
  <si>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</si>
  <si>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</si>
  <si>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</si>
  <si>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</si>
  <si>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</si>
  <si>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</si>
  <si>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</si>
  <si>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</si>
  <si>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</si>
  <si>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</si>
  <si>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</si>
  <si>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</si>
  <si>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</si>
  <si>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</si>
  <si>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</si>
  <si>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</si>
  <si>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</si>
  <si>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</si>
  <si>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</si>
  <si>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</si>
  <si>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</si>
  <si>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</si>
  <si>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</si>
  <si>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</si>
  <si>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</si>
  <si>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</si>
  <si>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</si>
  <si>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</si>
  <si>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</si>
  <si>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</si>
  <si>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</si>
  <si>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</si>
  <si>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</si>
  <si>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</si>
  <si>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</si>
  <si>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</si>
  <si>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</si>
  <si>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</si>
  <si>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</si>
  <si>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</si>
  <si>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</si>
  <si>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</si>
  <si>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</si>
  <si>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</si>
  <si>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</si>
  <si>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</si>
  <si>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</si>
  <si>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</si>
  <si>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</si>
  <si>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</si>
  <si>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</si>
  <si>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</si>
  <si>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</si>
  <si>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</si>
  <si>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</si>
  <si>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</si>
  <si>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</si>
  <si>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</si>
  <si>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</si>
  <si>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</si>
  <si>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</si>
  <si>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</si>
  <si>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</si>
  <si>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</si>
  <si>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</si>
  <si>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</si>
  <si>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</si>
  <si>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</si>
  <si>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</si>
  <si>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</si>
  <si>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</si>
  <si>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</si>
  <si>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</si>
  <si>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</si>
  <si>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</si>
  <si>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</si>
  <si>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</si>
  <si>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</si>
  <si>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</si>
  <si>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</si>
  <si>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</si>
  <si>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</si>
  <si>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</si>
  <si>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</si>
  <si>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</si>
  <si>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</si>
  <si>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</si>
  <si>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</si>
  <si>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</si>
  <si>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</si>
  <si>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</si>
  <si>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</si>
  <si>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</si>
  <si>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</si>
  <si>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</si>
  <si>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</si>
  <si>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</si>
  <si>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</si>
  <si>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</si>
  <si>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</si>
  <si>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</si>
  <si>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</si>
  <si>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</si>
  <si>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</si>
  <si>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</si>
  <si>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</si>
  <si>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</si>
  <si>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</si>
  <si>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</si>
  <si>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</si>
  <si>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</si>
  <si>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</si>
  <si>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03474780</t>
  </si>
  <si>
    <t>040020834</t>
  </si>
  <si>
    <t>57444289760</t>
  </si>
  <si>
    <t>01.01.</t>
  </si>
  <si>
    <t>31.03.2013.</t>
  </si>
  <si>
    <t>PLAVA LAGUNA d.d.</t>
  </si>
  <si>
    <t>POREČ</t>
  </si>
  <si>
    <t>RADE KONČARA 12</t>
  </si>
  <si>
    <t>mail@plavalaguna.hr</t>
  </si>
  <si>
    <t>www.plavalaguna.hr</t>
  </si>
  <si>
    <t>ISTARSKA</t>
  </si>
  <si>
    <t>DA</t>
  </si>
  <si>
    <t>5510</t>
  </si>
  <si>
    <t>HOTELI CROATIA</t>
  </si>
  <si>
    <t>CAVTAT</t>
  </si>
  <si>
    <t>03303276</t>
  </si>
  <si>
    <t>LAGUNA INVEST</t>
  </si>
  <si>
    <t>00617474</t>
  </si>
  <si>
    <t>HOTEL BONAVIA USLUGE</t>
  </si>
  <si>
    <t>RIJEKA</t>
  </si>
  <si>
    <t>01507796</t>
  </si>
  <si>
    <t>KOCIJANČIĆ SUZANA</t>
  </si>
  <si>
    <t>052/410-224</t>
  </si>
  <si>
    <t>suzana.kocijancic@plavalaguna.hr</t>
  </si>
  <si>
    <t>STAVER NEVEN</t>
  </si>
  <si>
    <t>stanje na dan 31.03.2013.</t>
  </si>
  <si>
    <t>Obveznik: PLAVA LAGUNA d.d.</t>
  </si>
  <si>
    <t>u razdoblju 01.01.2013. do 31.03.2013.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</si>
</sst>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 vertical="center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plavalaguna.hr" TargetMode="External" /><Relationship Id="rId2" Type="http://schemas.openxmlformats.org/officeDocument/2006/relationships/hyperlink" Target="http://www.plavalaguna.hr/" TargetMode="External" /><Relationship Id="rId3" Type="http://schemas.openxmlformats.org/officeDocument/2006/relationships/hyperlink" Target="mailto:suzana.kocijancic@plavalagu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6" t="s">
        <v>247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248</v>
      </c>
      <c r="B2" s="183"/>
      <c r="C2" s="183"/>
      <c r="D2" s="184"/>
      <c r="E2" s="120" t="s">
        <v>325</v>
      </c>
      <c r="F2" s="12"/>
      <c r="G2" s="13" t="s">
        <v>249</v>
      </c>
      <c r="H2" s="120" t="s">
        <v>326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316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250</v>
      </c>
      <c r="B6" s="159"/>
      <c r="C6" s="171" t="s">
        <v>322</v>
      </c>
      <c r="D6" s="17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251</v>
      </c>
      <c r="B8" s="189"/>
      <c r="C8" s="171" t="s">
        <v>323</v>
      </c>
      <c r="D8" s="17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3" t="s">
        <v>252</v>
      </c>
      <c r="B10" s="180"/>
      <c r="C10" s="171" t="s">
        <v>324</v>
      </c>
      <c r="D10" s="17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253</v>
      </c>
      <c r="B12" s="159"/>
      <c r="C12" s="173" t="s">
        <v>327</v>
      </c>
      <c r="D12" s="132"/>
      <c r="E12" s="132"/>
      <c r="F12" s="132"/>
      <c r="G12" s="132"/>
      <c r="H12" s="132"/>
      <c r="I12" s="161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254</v>
      </c>
      <c r="B14" s="159"/>
      <c r="C14" s="133">
        <v>52440</v>
      </c>
      <c r="D14" s="179"/>
      <c r="E14" s="16"/>
      <c r="F14" s="173" t="s">
        <v>328</v>
      </c>
      <c r="G14" s="132"/>
      <c r="H14" s="132"/>
      <c r="I14" s="16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255</v>
      </c>
      <c r="B16" s="159"/>
      <c r="C16" s="173" t="s">
        <v>329</v>
      </c>
      <c r="D16" s="132"/>
      <c r="E16" s="132"/>
      <c r="F16" s="132"/>
      <c r="G16" s="132"/>
      <c r="H16" s="132"/>
      <c r="I16" s="16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256</v>
      </c>
      <c r="B18" s="159"/>
      <c r="C18" s="128" t="s">
        <v>330</v>
      </c>
      <c r="D18" s="129"/>
      <c r="E18" s="129"/>
      <c r="F18" s="129"/>
      <c r="G18" s="129"/>
      <c r="H18" s="129"/>
      <c r="I18" s="13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257</v>
      </c>
      <c r="B20" s="159"/>
      <c r="C20" s="128" t="s">
        <v>331</v>
      </c>
      <c r="D20" s="129"/>
      <c r="E20" s="129"/>
      <c r="F20" s="129"/>
      <c r="G20" s="129"/>
      <c r="H20" s="129"/>
      <c r="I20" s="13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258</v>
      </c>
      <c r="B22" s="159"/>
      <c r="C22" s="121">
        <v>348</v>
      </c>
      <c r="D22" s="173" t="s">
        <v>328</v>
      </c>
      <c r="E22" s="136"/>
      <c r="F22" s="137"/>
      <c r="G22" s="158"/>
      <c r="H22" s="131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259</v>
      </c>
      <c r="B24" s="159"/>
      <c r="C24" s="121">
        <v>18</v>
      </c>
      <c r="D24" s="173" t="s">
        <v>332</v>
      </c>
      <c r="E24" s="136"/>
      <c r="F24" s="136"/>
      <c r="G24" s="137"/>
      <c r="H24" s="51" t="s">
        <v>260</v>
      </c>
      <c r="I24" s="122">
        <v>914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58" t="s">
        <v>261</v>
      </c>
      <c r="B26" s="159"/>
      <c r="C26" s="123" t="s">
        <v>333</v>
      </c>
      <c r="D26" s="25"/>
      <c r="E26" s="33"/>
      <c r="F26" s="24"/>
      <c r="G26" s="138" t="s">
        <v>262</v>
      </c>
      <c r="H26" s="159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0" t="s">
        <v>263</v>
      </c>
      <c r="B28" s="141"/>
      <c r="C28" s="142"/>
      <c r="D28" s="142"/>
      <c r="E28" s="143" t="s">
        <v>264</v>
      </c>
      <c r="F28" s="139"/>
      <c r="G28" s="139"/>
      <c r="H28" s="134" t="s">
        <v>265</v>
      </c>
      <c r="I28" s="135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8" t="s">
        <v>335</v>
      </c>
      <c r="B30" s="174"/>
      <c r="C30" s="174"/>
      <c r="D30" s="175"/>
      <c r="E30" s="148" t="s">
        <v>336</v>
      </c>
      <c r="F30" s="174"/>
      <c r="G30" s="174"/>
      <c r="H30" s="171" t="s">
        <v>337</v>
      </c>
      <c r="I30" s="172"/>
      <c r="J30" s="10"/>
      <c r="K30" s="10"/>
      <c r="L30" s="10"/>
    </row>
    <row r="31" spans="1:12" ht="12.75">
      <c r="A31" s="94"/>
      <c r="B31" s="22"/>
      <c r="C31" s="21"/>
      <c r="D31" s="149"/>
      <c r="E31" s="149"/>
      <c r="F31" s="149"/>
      <c r="G31" s="150"/>
      <c r="H31" s="16"/>
      <c r="I31" s="101"/>
      <c r="J31" s="10"/>
      <c r="K31" s="10"/>
      <c r="L31" s="10"/>
    </row>
    <row r="32" spans="1:12" ht="12.75">
      <c r="A32" s="148" t="s">
        <v>338</v>
      </c>
      <c r="B32" s="174"/>
      <c r="C32" s="174"/>
      <c r="D32" s="175"/>
      <c r="E32" s="148" t="s">
        <v>328</v>
      </c>
      <c r="F32" s="174"/>
      <c r="G32" s="174"/>
      <c r="H32" s="171" t="s">
        <v>339</v>
      </c>
      <c r="I32" s="17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8" t="s">
        <v>340</v>
      </c>
      <c r="B34" s="174"/>
      <c r="C34" s="174"/>
      <c r="D34" s="175"/>
      <c r="E34" s="148" t="s">
        <v>341</v>
      </c>
      <c r="F34" s="174"/>
      <c r="G34" s="174"/>
      <c r="H34" s="171" t="s">
        <v>342</v>
      </c>
      <c r="I34" s="17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8"/>
      <c r="B36" s="174"/>
      <c r="C36" s="174"/>
      <c r="D36" s="175"/>
      <c r="E36" s="148"/>
      <c r="F36" s="174"/>
      <c r="G36" s="174"/>
      <c r="H36" s="171"/>
      <c r="I36" s="172"/>
      <c r="J36" s="10"/>
      <c r="K36" s="10"/>
      <c r="L36" s="10"/>
    </row>
    <row r="37" spans="1:12" ht="12.75">
      <c r="A37" s="103"/>
      <c r="B37" s="30"/>
      <c r="C37" s="178"/>
      <c r="D37" s="144"/>
      <c r="E37" s="16"/>
      <c r="F37" s="178"/>
      <c r="G37" s="144"/>
      <c r="H37" s="16"/>
      <c r="I37" s="95"/>
      <c r="J37" s="10"/>
      <c r="K37" s="10"/>
      <c r="L37" s="10"/>
    </row>
    <row r="38" spans="1:12" ht="12.75">
      <c r="A38" s="148"/>
      <c r="B38" s="174"/>
      <c r="C38" s="174"/>
      <c r="D38" s="175"/>
      <c r="E38" s="148"/>
      <c r="F38" s="174"/>
      <c r="G38" s="174"/>
      <c r="H38" s="171"/>
      <c r="I38" s="17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8"/>
      <c r="B40" s="174"/>
      <c r="C40" s="174"/>
      <c r="D40" s="175"/>
      <c r="E40" s="148"/>
      <c r="F40" s="174"/>
      <c r="G40" s="174"/>
      <c r="H40" s="171"/>
      <c r="I40" s="17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3" t="s">
        <v>266</v>
      </c>
      <c r="B44" s="154"/>
      <c r="C44" s="171"/>
      <c r="D44" s="172"/>
      <c r="E44" s="26"/>
      <c r="F44" s="173"/>
      <c r="G44" s="174"/>
      <c r="H44" s="174"/>
      <c r="I44" s="175"/>
      <c r="J44" s="10"/>
      <c r="K44" s="10"/>
      <c r="L44" s="10"/>
    </row>
    <row r="45" spans="1:12" ht="12.75">
      <c r="A45" s="103"/>
      <c r="B45" s="30"/>
      <c r="C45" s="178"/>
      <c r="D45" s="144"/>
      <c r="E45" s="16"/>
      <c r="F45" s="178"/>
      <c r="G45" s="145"/>
      <c r="H45" s="35"/>
      <c r="I45" s="107"/>
      <c r="J45" s="10"/>
      <c r="K45" s="10"/>
      <c r="L45" s="10"/>
    </row>
    <row r="46" spans="1:12" ht="12.75">
      <c r="A46" s="153" t="s">
        <v>267</v>
      </c>
      <c r="B46" s="154"/>
      <c r="C46" s="173" t="s">
        <v>343</v>
      </c>
      <c r="D46" s="146"/>
      <c r="E46" s="146"/>
      <c r="F46" s="146"/>
      <c r="G46" s="146"/>
      <c r="H46" s="146"/>
      <c r="I46" s="147"/>
      <c r="J46" s="10"/>
      <c r="K46" s="10"/>
      <c r="L46" s="10"/>
    </row>
    <row r="47" spans="1:12" ht="12.75">
      <c r="A47" s="94"/>
      <c r="B47" s="22"/>
      <c r="C47" s="21" t="s">
        <v>268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3" t="s">
        <v>269</v>
      </c>
      <c r="B48" s="154"/>
      <c r="C48" s="160" t="s">
        <v>344</v>
      </c>
      <c r="D48" s="156"/>
      <c r="E48" s="157"/>
      <c r="F48" s="16"/>
      <c r="G48" s="51" t="s">
        <v>270</v>
      </c>
      <c r="H48" s="160" t="s">
        <v>344</v>
      </c>
      <c r="I48" s="15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3" t="s">
        <v>256</v>
      </c>
      <c r="B50" s="154"/>
      <c r="C50" s="155" t="s">
        <v>345</v>
      </c>
      <c r="D50" s="156"/>
      <c r="E50" s="156"/>
      <c r="F50" s="156"/>
      <c r="G50" s="156"/>
      <c r="H50" s="156"/>
      <c r="I50" s="15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8" t="s">
        <v>271</v>
      </c>
      <c r="B52" s="159"/>
      <c r="C52" s="160" t="s">
        <v>346</v>
      </c>
      <c r="D52" s="156"/>
      <c r="E52" s="156"/>
      <c r="F52" s="156"/>
      <c r="G52" s="156"/>
      <c r="H52" s="156"/>
      <c r="I52" s="161"/>
      <c r="J52" s="10"/>
      <c r="K52" s="10"/>
      <c r="L52" s="10"/>
    </row>
    <row r="53" spans="1:12" ht="12.75">
      <c r="A53" s="108"/>
      <c r="B53" s="20"/>
      <c r="C53" s="167" t="s">
        <v>272</v>
      </c>
      <c r="D53" s="167"/>
      <c r="E53" s="167"/>
      <c r="F53" s="167"/>
      <c r="G53" s="167"/>
      <c r="H53" s="16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2" t="s">
        <v>273</v>
      </c>
      <c r="C55" s="163"/>
      <c r="D55" s="163"/>
      <c r="E55" s="163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4" t="s">
        <v>305</v>
      </c>
      <c r="C56" s="165"/>
      <c r="D56" s="165"/>
      <c r="E56" s="165"/>
      <c r="F56" s="165"/>
      <c r="G56" s="165"/>
      <c r="H56" s="165"/>
      <c r="I56" s="166"/>
      <c r="J56" s="10"/>
      <c r="K56" s="10"/>
      <c r="L56" s="10"/>
    </row>
    <row r="57" spans="1:12" ht="12.75">
      <c r="A57" s="108"/>
      <c r="B57" s="164" t="s">
        <v>306</v>
      </c>
      <c r="C57" s="165"/>
      <c r="D57" s="165"/>
      <c r="E57" s="165"/>
      <c r="F57" s="165"/>
      <c r="G57" s="165"/>
      <c r="H57" s="165"/>
      <c r="I57" s="110"/>
      <c r="J57" s="10"/>
      <c r="K57" s="10"/>
      <c r="L57" s="10"/>
    </row>
    <row r="58" spans="1:12" ht="12.75">
      <c r="A58" s="108"/>
      <c r="B58" s="164" t="s">
        <v>307</v>
      </c>
      <c r="C58" s="165"/>
      <c r="D58" s="165"/>
      <c r="E58" s="165"/>
      <c r="F58" s="165"/>
      <c r="G58" s="165"/>
      <c r="H58" s="165"/>
      <c r="I58" s="166"/>
      <c r="J58" s="10"/>
      <c r="K58" s="10"/>
      <c r="L58" s="10"/>
    </row>
    <row r="59" spans="1:12" ht="12.75">
      <c r="A59" s="108"/>
      <c r="B59" s="164" t="s">
        <v>308</v>
      </c>
      <c r="C59" s="165"/>
      <c r="D59" s="165"/>
      <c r="E59" s="165"/>
      <c r="F59" s="165"/>
      <c r="G59" s="165"/>
      <c r="H59" s="165"/>
      <c r="I59" s="166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274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275</v>
      </c>
      <c r="F62" s="33"/>
      <c r="G62" s="168" t="s">
        <v>276</v>
      </c>
      <c r="H62" s="169"/>
      <c r="I62" s="17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1"/>
      <c r="H63" s="15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l@plavalaguna.hr"/>
    <hyperlink ref="C20" r:id="rId2" display="www.plavalaguna.hr"/>
    <hyperlink ref="C50" r:id="rId3" display="suzana.kocijancic@plavalagu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7">
      <selection activeCell="A117" sqref="A117:K117"/>
    </sheetView>
  </sheetViews>
  <sheetFormatPr defaultColWidth="9.140625" defaultRowHeight="12.75"/>
  <cols>
    <col min="1" max="7" width="9.140625" style="52" customWidth="1"/>
    <col min="8" max="8" width="5.28125" style="52" customWidth="1"/>
    <col min="9" max="9" width="9.140625" style="52" customWidth="1"/>
    <col min="10" max="10" width="12.00390625" style="52" customWidth="1"/>
    <col min="11" max="11" width="11.8515625" style="52" customWidth="1"/>
    <col min="12" max="16384" width="9.140625" style="52" customWidth="1"/>
  </cols>
  <sheetData>
    <row r="1" spans="1:11" ht="12.75" customHeight="1">
      <c r="A1" s="190" t="s">
        <v>152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347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2" t="s">
        <v>348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1">
      <c r="A4" s="195" t="s">
        <v>58</v>
      </c>
      <c r="B4" s="196"/>
      <c r="C4" s="196"/>
      <c r="D4" s="196"/>
      <c r="E4" s="196"/>
      <c r="F4" s="196"/>
      <c r="G4" s="196"/>
      <c r="H4" s="197"/>
      <c r="I4" s="58" t="s">
        <v>277</v>
      </c>
      <c r="J4" s="59" t="s">
        <v>318</v>
      </c>
      <c r="K4" s="60" t="s">
        <v>319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7">
        <v>2</v>
      </c>
      <c r="J5" s="56">
        <v>3</v>
      </c>
      <c r="K5" s="56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59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>
      <c r="A8" s="205" t="s">
        <v>12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1437468235</v>
      </c>
      <c r="K8" s="53">
        <f>K9+K16+K26+K35+K39</f>
        <v>1496204918</v>
      </c>
    </row>
    <row r="9" spans="1:11" ht="12.75">
      <c r="A9" s="208" t="s">
        <v>204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840922</v>
      </c>
      <c r="K9" s="53">
        <f>SUM(K10:K15)</f>
        <v>945475</v>
      </c>
    </row>
    <row r="10" spans="1:11" ht="12.75">
      <c r="A10" s="208" t="s">
        <v>111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13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713597</v>
      </c>
      <c r="K11" s="7">
        <v>765260</v>
      </c>
    </row>
    <row r="12" spans="1:11" ht="12.75">
      <c r="A12" s="208" t="s">
        <v>112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207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208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95700</v>
      </c>
      <c r="K14" s="7">
        <v>95700</v>
      </c>
    </row>
    <row r="15" spans="1:11" ht="12.75">
      <c r="A15" s="208" t="s">
        <v>209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31625</v>
      </c>
      <c r="K15" s="7">
        <v>84515</v>
      </c>
    </row>
    <row r="16" spans="1:11" ht="12.75">
      <c r="A16" s="208" t="s">
        <v>205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1428301322</v>
      </c>
      <c r="K16" s="53">
        <f>SUM(K17:K25)</f>
        <v>1485825706</v>
      </c>
    </row>
    <row r="17" spans="1:11" ht="12.75">
      <c r="A17" s="208" t="s">
        <v>210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219517630</v>
      </c>
      <c r="K17" s="7">
        <v>227889927</v>
      </c>
    </row>
    <row r="18" spans="1:11" ht="12.75">
      <c r="A18" s="208" t="s">
        <v>246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1104093017</v>
      </c>
      <c r="K18" s="7">
        <v>1139076042</v>
      </c>
    </row>
    <row r="19" spans="1:11" ht="12.75">
      <c r="A19" s="208" t="s">
        <v>211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19402579</v>
      </c>
      <c r="K19" s="7">
        <v>19372357</v>
      </c>
    </row>
    <row r="20" spans="1:11" ht="12.75">
      <c r="A20" s="208" t="s">
        <v>26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38824413</v>
      </c>
      <c r="K20" s="7">
        <v>40642132</v>
      </c>
    </row>
    <row r="21" spans="1:11" ht="12.75">
      <c r="A21" s="208" t="s">
        <v>27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71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>
        <v>2114617</v>
      </c>
    </row>
    <row r="23" spans="1:11" ht="12.75">
      <c r="A23" s="208" t="s">
        <v>72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3021782</v>
      </c>
      <c r="K23" s="7">
        <v>13353596</v>
      </c>
    </row>
    <row r="24" spans="1:11" ht="12.75">
      <c r="A24" s="208" t="s">
        <v>73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7020941</v>
      </c>
      <c r="K24" s="7">
        <v>7254544</v>
      </c>
    </row>
    <row r="25" spans="1:11" ht="12.75">
      <c r="A25" s="208" t="s">
        <v>74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36420960</v>
      </c>
      <c r="K25" s="7">
        <v>36122491</v>
      </c>
    </row>
    <row r="26" spans="1:11" ht="12.75">
      <c r="A26" s="208" t="s">
        <v>189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8325991</v>
      </c>
      <c r="K26" s="53">
        <f>SUM(K27:K34)</f>
        <v>9433737</v>
      </c>
    </row>
    <row r="27" spans="1:11" ht="12.75">
      <c r="A27" s="208" t="s">
        <v>75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1486799</v>
      </c>
      <c r="K27" s="7">
        <v>1935911</v>
      </c>
    </row>
    <row r="28" spans="1:11" ht="12.75">
      <c r="A28" s="208" t="s">
        <v>76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77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6839192</v>
      </c>
      <c r="K29" s="7">
        <v>7497826</v>
      </c>
    </row>
    <row r="30" spans="1:11" ht="12.75">
      <c r="A30" s="208" t="s">
        <v>82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83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84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78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182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183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79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80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81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184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05" t="s">
        <v>239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165874639</v>
      </c>
      <c r="K40" s="53">
        <f>K41+K49+K56+K64</f>
        <v>134151921</v>
      </c>
    </row>
    <row r="41" spans="1:11" ht="12.75">
      <c r="A41" s="208" t="s">
        <v>99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3802605</v>
      </c>
      <c r="K41" s="53">
        <f>SUM(K42:K48)</f>
        <v>4681770</v>
      </c>
    </row>
    <row r="42" spans="1:11" ht="12.75">
      <c r="A42" s="208" t="s">
        <v>116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3785200</v>
      </c>
      <c r="K42" s="7">
        <v>4655217</v>
      </c>
    </row>
    <row r="43" spans="1:11" ht="12.75">
      <c r="A43" s="208" t="s">
        <v>117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85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86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17405</v>
      </c>
      <c r="K45" s="7">
        <v>26553</v>
      </c>
    </row>
    <row r="46" spans="1:11" ht="12.75">
      <c r="A46" s="208" t="s">
        <v>87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88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89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100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28401175</v>
      </c>
      <c r="K49" s="53">
        <f>SUM(K50:K55)</f>
        <v>33140276</v>
      </c>
    </row>
    <row r="50" spans="1:11" ht="12.75">
      <c r="A50" s="208" t="s">
        <v>199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200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7127522</v>
      </c>
      <c r="K51" s="7">
        <v>8811874</v>
      </c>
    </row>
    <row r="52" spans="1:11" ht="12.75">
      <c r="A52" s="208" t="s">
        <v>201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202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55376</v>
      </c>
      <c r="K53" s="7">
        <v>100861</v>
      </c>
    </row>
    <row r="54" spans="1:11" ht="12.75">
      <c r="A54" s="208" t="s">
        <v>9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20410319</v>
      </c>
      <c r="K54" s="7">
        <v>23079232</v>
      </c>
    </row>
    <row r="55" spans="1:11" ht="12.75">
      <c r="A55" s="208" t="s">
        <v>10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807958</v>
      </c>
      <c r="K55" s="7">
        <v>1148309</v>
      </c>
    </row>
    <row r="56" spans="1:11" ht="12.75">
      <c r="A56" s="208" t="s">
        <v>101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125714931</v>
      </c>
      <c r="K56" s="53">
        <f>SUM(K57:K63)</f>
        <v>90942680</v>
      </c>
    </row>
    <row r="57" spans="1:11" ht="12.75">
      <c r="A57" s="208" t="s">
        <v>75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76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241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82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83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126409</v>
      </c>
      <c r="K61" s="7">
        <v>126409</v>
      </c>
    </row>
    <row r="62" spans="1:11" ht="12.75">
      <c r="A62" s="208" t="s">
        <v>84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125588522</v>
      </c>
      <c r="K62" s="7">
        <v>90816271</v>
      </c>
    </row>
    <row r="63" spans="1:11" ht="12.75">
      <c r="A63" s="208" t="s">
        <v>45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206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7955928</v>
      </c>
      <c r="K64" s="7">
        <v>5387195</v>
      </c>
    </row>
    <row r="65" spans="1:11" ht="12.75">
      <c r="A65" s="205" t="s">
        <v>55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1617979</v>
      </c>
      <c r="K65" s="7">
        <v>3265816</v>
      </c>
    </row>
    <row r="66" spans="1:11" ht="12.75">
      <c r="A66" s="205" t="s">
        <v>240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1604960853</v>
      </c>
      <c r="K66" s="53">
        <f>K7+K8+K40+K65</f>
        <v>1633622655</v>
      </c>
    </row>
    <row r="67" spans="1:11" ht="12.75">
      <c r="A67" s="211" t="s">
        <v>90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3400080</v>
      </c>
      <c r="K67" s="8">
        <v>3426835</v>
      </c>
    </row>
    <row r="68" spans="1:11" ht="12.75">
      <c r="A68" s="214" t="s">
        <v>57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202" t="s">
        <v>190</v>
      </c>
      <c r="B69" s="203"/>
      <c r="C69" s="203"/>
      <c r="D69" s="203"/>
      <c r="E69" s="203"/>
      <c r="F69" s="203"/>
      <c r="G69" s="203"/>
      <c r="H69" s="204"/>
      <c r="I69" s="3">
        <v>62</v>
      </c>
      <c r="J69" s="54">
        <f>J70+J71+J72+J78+J79+J82+J85</f>
        <v>1472362809</v>
      </c>
      <c r="K69" s="54">
        <f>K70+K71+K72+K78+K79+K82+K85</f>
        <v>1447290414</v>
      </c>
    </row>
    <row r="70" spans="1:11" ht="12.75">
      <c r="A70" s="208" t="s">
        <v>140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1088372400</v>
      </c>
      <c r="K70" s="7">
        <v>1088372400</v>
      </c>
    </row>
    <row r="71" spans="1:11" ht="12.75">
      <c r="A71" s="208" t="s">
        <v>141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142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95288409</v>
      </c>
      <c r="K72" s="53">
        <f>K73+K74-K75+K76+K77</f>
        <v>93637326</v>
      </c>
    </row>
    <row r="73" spans="1:11" ht="12.75">
      <c r="A73" s="208" t="s">
        <v>143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42204587</v>
      </c>
      <c r="K73" s="7">
        <v>42204587</v>
      </c>
    </row>
    <row r="74" spans="1:11" ht="12.75">
      <c r="A74" s="208" t="s">
        <v>144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11896874</v>
      </c>
      <c r="K74" s="7">
        <v>11484818</v>
      </c>
    </row>
    <row r="75" spans="1:11" ht="12.75">
      <c r="A75" s="208" t="s">
        <v>132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11896874</v>
      </c>
      <c r="K75" s="7">
        <v>11484818</v>
      </c>
    </row>
    <row r="76" spans="1:11" ht="12.75">
      <c r="A76" s="208" t="s">
        <v>133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134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53083822</v>
      </c>
      <c r="K77" s="7">
        <v>51432739</v>
      </c>
    </row>
    <row r="78" spans="1:11" ht="12.75">
      <c r="A78" s="208" t="s">
        <v>135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237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174212465</v>
      </c>
      <c r="K79" s="53">
        <v>267218351</v>
      </c>
    </row>
    <row r="80" spans="1:11" ht="12.75">
      <c r="A80" s="217" t="s">
        <v>168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174212465</v>
      </c>
      <c r="K80" s="7">
        <v>267218351</v>
      </c>
    </row>
    <row r="81" spans="1:11" ht="12.75">
      <c r="A81" s="217" t="s">
        <v>169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238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93043961</v>
      </c>
      <c r="K82" s="53">
        <f>K83-K84</f>
        <v>-22446872</v>
      </c>
    </row>
    <row r="83" spans="1:11" ht="12.75">
      <c r="A83" s="217" t="s">
        <v>170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93043961</v>
      </c>
      <c r="K83" s="7"/>
    </row>
    <row r="84" spans="1:11" ht="12.75">
      <c r="A84" s="217" t="s">
        <v>171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>
        <v>22446872</v>
      </c>
    </row>
    <row r="85" spans="1:11" ht="12.75">
      <c r="A85" s="208" t="s">
        <v>172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21445574</v>
      </c>
      <c r="K85" s="7">
        <v>20509209</v>
      </c>
    </row>
    <row r="86" spans="1:11" ht="12.75">
      <c r="A86" s="205" t="s">
        <v>18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3881610</v>
      </c>
      <c r="K86" s="53">
        <f>SUM(K87:K89)</f>
        <v>3608263</v>
      </c>
    </row>
    <row r="87" spans="1:11" ht="12.75">
      <c r="A87" s="208" t="s">
        <v>128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145500</v>
      </c>
      <c r="K87" s="7"/>
    </row>
    <row r="88" spans="1:11" ht="12.75">
      <c r="A88" s="208" t="s">
        <v>129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130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3736110</v>
      </c>
      <c r="K89" s="7">
        <v>3608263</v>
      </c>
    </row>
    <row r="90" spans="1:11" ht="12.75">
      <c r="A90" s="205" t="s">
        <v>19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42790285</v>
      </c>
      <c r="K90" s="53">
        <f>SUM(K91:K99)</f>
        <v>66614522</v>
      </c>
    </row>
    <row r="91" spans="1:11" ht="12.75">
      <c r="A91" s="208" t="s">
        <v>131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242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>
        <v>23591147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42790285</v>
      </c>
      <c r="K93" s="7">
        <v>43023375</v>
      </c>
    </row>
    <row r="94" spans="1:11" ht="12.75">
      <c r="A94" s="208" t="s">
        <v>243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244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245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93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91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92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205" t="s">
        <v>20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77291266</v>
      </c>
      <c r="K100" s="53">
        <f>SUM(K101:K112)</f>
        <v>108132412</v>
      </c>
    </row>
    <row r="101" spans="1:11" ht="12.75">
      <c r="A101" s="208" t="s">
        <v>131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>
        <v>11639</v>
      </c>
    </row>
    <row r="102" spans="1:11" ht="12.75">
      <c r="A102" s="208" t="s">
        <v>242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>
        <v>15213695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20088127</v>
      </c>
      <c r="K103" s="7">
        <v>19325969</v>
      </c>
    </row>
    <row r="104" spans="1:11" ht="12.75">
      <c r="A104" s="208" t="s">
        <v>243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6296395</v>
      </c>
      <c r="K104" s="7">
        <v>37115525</v>
      </c>
    </row>
    <row r="105" spans="1:11" ht="12.75">
      <c r="A105" s="208" t="s">
        <v>244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19919316</v>
      </c>
      <c r="K105" s="7">
        <v>17728440</v>
      </c>
    </row>
    <row r="106" spans="1:11" ht="12.75">
      <c r="A106" s="208" t="s">
        <v>245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93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94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15564024</v>
      </c>
      <c r="K108" s="7">
        <v>9144590</v>
      </c>
    </row>
    <row r="109" spans="1:11" ht="12.75">
      <c r="A109" s="208" t="s">
        <v>95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9609127</v>
      </c>
      <c r="K109" s="7">
        <v>5067207</v>
      </c>
    </row>
    <row r="110" spans="1:11" ht="12.75">
      <c r="A110" s="208" t="s">
        <v>98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3280033</v>
      </c>
      <c r="K110" s="7">
        <v>3230502</v>
      </c>
    </row>
    <row r="111" spans="1:11" ht="12.75">
      <c r="A111" s="208" t="s">
        <v>96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97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2534244</v>
      </c>
      <c r="K112" s="7">
        <v>1294845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8634883</v>
      </c>
      <c r="K113" s="7">
        <v>7977044</v>
      </c>
    </row>
    <row r="114" spans="1:11" ht="12.75">
      <c r="A114" s="205" t="s">
        <v>24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1604960853</v>
      </c>
      <c r="K114" s="53">
        <f>K69+K86+K90+K100+K113</f>
        <v>1633622655</v>
      </c>
    </row>
    <row r="115" spans="1:11" ht="12.75">
      <c r="A115" s="227" t="s">
        <v>56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>
        <v>3400080</v>
      </c>
      <c r="K115" s="8">
        <v>3426835</v>
      </c>
    </row>
    <row r="116" spans="1:11" ht="12.75">
      <c r="A116" s="214" t="s">
        <v>309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202" t="s">
        <v>185</v>
      </c>
      <c r="B117" s="203"/>
      <c r="C117" s="203"/>
      <c r="D117" s="203"/>
      <c r="E117" s="203"/>
      <c r="F117" s="203"/>
      <c r="G117" s="203"/>
      <c r="H117" s="203"/>
      <c r="I117" s="233"/>
      <c r="J117" s="233"/>
      <c r="K117" s="234"/>
    </row>
    <row r="118" spans="1:11" ht="12.75">
      <c r="A118" s="208">
        <v>7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v>1450917235</v>
      </c>
      <c r="K118" s="7">
        <v>1426781205</v>
      </c>
    </row>
    <row r="119" spans="1:11" ht="12.75">
      <c r="A119" s="220" t="s">
        <v>8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>
        <v>21445574</v>
      </c>
      <c r="K119" s="8">
        <v>20509209</v>
      </c>
    </row>
    <row r="120" spans="1:11" ht="12.75">
      <c r="A120" s="223" t="s">
        <v>310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L60" sqref="L6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0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244" t="s">
        <v>349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7" t="s">
        <v>348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1.75">
      <c r="A4" s="236" t="s">
        <v>58</v>
      </c>
      <c r="B4" s="236"/>
      <c r="C4" s="236"/>
      <c r="D4" s="236"/>
      <c r="E4" s="236"/>
      <c r="F4" s="236"/>
      <c r="G4" s="236"/>
      <c r="H4" s="236"/>
      <c r="I4" s="58" t="s">
        <v>278</v>
      </c>
      <c r="J4" s="235" t="s">
        <v>318</v>
      </c>
      <c r="K4" s="235"/>
      <c r="L4" s="235" t="s">
        <v>319</v>
      </c>
      <c r="M4" s="235"/>
    </row>
    <row r="5" spans="1:13" ht="12.7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25</v>
      </c>
      <c r="B7" s="203"/>
      <c r="C7" s="203"/>
      <c r="D7" s="203"/>
      <c r="E7" s="203"/>
      <c r="F7" s="203"/>
      <c r="G7" s="203"/>
      <c r="H7" s="204"/>
      <c r="I7" s="3">
        <v>111</v>
      </c>
      <c r="J7" s="54">
        <f>SUM(J8:J9)</f>
        <v>13758117</v>
      </c>
      <c r="K7" s="54">
        <f>SUM(K8:K9)</f>
        <v>13758117</v>
      </c>
      <c r="L7" s="54">
        <f>SUM(L8:L9)</f>
        <v>16725388</v>
      </c>
      <c r="M7" s="54">
        <f>SUM(M8:M9)</f>
        <v>16725388</v>
      </c>
    </row>
    <row r="8" spans="1:13" ht="12.75">
      <c r="A8" s="205" t="s">
        <v>151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13249475</v>
      </c>
      <c r="K8" s="7">
        <v>13249475</v>
      </c>
      <c r="L8" s="7">
        <v>15726370</v>
      </c>
      <c r="M8" s="7">
        <v>15726370</v>
      </c>
    </row>
    <row r="9" spans="1:13" ht="12.75">
      <c r="A9" s="205" t="s">
        <v>102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508642</v>
      </c>
      <c r="K9" s="7">
        <v>508642</v>
      </c>
      <c r="L9" s="7">
        <v>999018</v>
      </c>
      <c r="M9" s="7">
        <v>999018</v>
      </c>
    </row>
    <row r="10" spans="1:13" ht="12.75">
      <c r="A10" s="205" t="s">
        <v>11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f>J11+J12+J16+J20+J21+J22+J25+J26</f>
        <v>33268400</v>
      </c>
      <c r="K10" s="53">
        <f>K11+K12+K16+K20+K21+K22+K25+K26</f>
        <v>33268400</v>
      </c>
      <c r="L10" s="53">
        <f>L11+L12+L16+L20+L21+L22+L25+L26</f>
        <v>40559487</v>
      </c>
      <c r="M10" s="53">
        <f>M11+M12+M16+M20+M21+M22+M25+M26</f>
        <v>40559487</v>
      </c>
    </row>
    <row r="11" spans="1:13" ht="12.75">
      <c r="A11" s="205" t="s">
        <v>103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</row>
    <row r="12" spans="1:13" ht="12.75">
      <c r="A12" s="205" t="s">
        <v>21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f>SUM(J13:J15)</f>
        <v>6989318</v>
      </c>
      <c r="K12" s="53">
        <f>SUM(K13:K15)</f>
        <v>6989318</v>
      </c>
      <c r="L12" s="53">
        <f>SUM(L13:L15)</f>
        <v>8495201</v>
      </c>
      <c r="M12" s="53">
        <f>SUM(M13:M15)</f>
        <v>8495201</v>
      </c>
    </row>
    <row r="13" spans="1:13" ht="12.75">
      <c r="A13" s="208" t="s">
        <v>145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3797384</v>
      </c>
      <c r="K13" s="7">
        <v>3797384</v>
      </c>
      <c r="L13" s="7">
        <v>4755936</v>
      </c>
      <c r="M13" s="7">
        <v>4755936</v>
      </c>
    </row>
    <row r="14" spans="1:13" ht="12.75">
      <c r="A14" s="208" t="s">
        <v>146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1556</v>
      </c>
      <c r="K14" s="7">
        <v>1556</v>
      </c>
      <c r="L14" s="7">
        <v>3033</v>
      </c>
      <c r="M14" s="7">
        <v>3033</v>
      </c>
    </row>
    <row r="15" spans="1:13" ht="12.75">
      <c r="A15" s="208" t="s">
        <v>60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3190378</v>
      </c>
      <c r="K15" s="7">
        <v>3190378</v>
      </c>
      <c r="L15" s="7">
        <v>3736232</v>
      </c>
      <c r="M15" s="7">
        <v>3736232</v>
      </c>
    </row>
    <row r="16" spans="1:13" ht="12.75">
      <c r="A16" s="205" t="s">
        <v>22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14379073</v>
      </c>
      <c r="K16" s="53">
        <f>SUM(K17:K19)</f>
        <v>14379073</v>
      </c>
      <c r="L16" s="53">
        <f>SUM(L17:L19)</f>
        <v>15525750</v>
      </c>
      <c r="M16" s="53">
        <f>SUM(M17:M19)</f>
        <v>15525750</v>
      </c>
    </row>
    <row r="17" spans="1:13" ht="12.75">
      <c r="A17" s="208" t="s">
        <v>61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7982171</v>
      </c>
      <c r="K17" s="7">
        <v>7982171</v>
      </c>
      <c r="L17" s="7">
        <v>8984654</v>
      </c>
      <c r="M17" s="7">
        <v>8984654</v>
      </c>
    </row>
    <row r="18" spans="1:13" ht="12.75">
      <c r="A18" s="208" t="s">
        <v>62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4291844</v>
      </c>
      <c r="K18" s="7">
        <v>4291844</v>
      </c>
      <c r="L18" s="7">
        <v>4492056</v>
      </c>
      <c r="M18" s="7">
        <v>4492056</v>
      </c>
    </row>
    <row r="19" spans="1:13" ht="12.75">
      <c r="A19" s="208" t="s">
        <v>63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2105058</v>
      </c>
      <c r="K19" s="7">
        <v>2105058</v>
      </c>
      <c r="L19" s="7">
        <v>2049040</v>
      </c>
      <c r="M19" s="7">
        <v>2049040</v>
      </c>
    </row>
    <row r="20" spans="1:13" ht="12.75">
      <c r="A20" s="205" t="s">
        <v>104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4624148</v>
      </c>
      <c r="K20" s="7">
        <v>4624148</v>
      </c>
      <c r="L20" s="7">
        <v>9126603</v>
      </c>
      <c r="M20" s="7">
        <v>9126603</v>
      </c>
    </row>
    <row r="21" spans="1:13" ht="12.75">
      <c r="A21" s="205" t="s">
        <v>105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7018093</v>
      </c>
      <c r="K21" s="7">
        <v>7018093</v>
      </c>
      <c r="L21" s="7">
        <v>7101555</v>
      </c>
      <c r="M21" s="7">
        <v>7101555</v>
      </c>
    </row>
    <row r="22" spans="1:13" ht="12.75">
      <c r="A22" s="205" t="s">
        <v>23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136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137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205" t="s">
        <v>106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/>
      <c r="M25" s="7"/>
    </row>
    <row r="26" spans="1:13" ht="12.75">
      <c r="A26" s="205" t="s">
        <v>49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257768</v>
      </c>
      <c r="K26" s="7">
        <v>257768</v>
      </c>
      <c r="L26" s="7">
        <v>310378</v>
      </c>
      <c r="M26" s="7">
        <v>310378</v>
      </c>
    </row>
    <row r="27" spans="1:13" ht="12.75">
      <c r="A27" s="205" t="s">
        <v>212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1665548</v>
      </c>
      <c r="K27" s="53">
        <f>SUM(K28:K32)</f>
        <v>1665548</v>
      </c>
      <c r="L27" s="53">
        <f>SUM(L28:L32)</f>
        <v>1434193</v>
      </c>
      <c r="M27" s="53">
        <f>SUM(M28:M32)</f>
        <v>1434193</v>
      </c>
    </row>
    <row r="28" spans="1:13" ht="21" customHeight="1">
      <c r="A28" s="205" t="s">
        <v>226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/>
      <c r="K28" s="7"/>
      <c r="L28" s="7">
        <v>449112</v>
      </c>
      <c r="M28" s="7">
        <v>449112</v>
      </c>
    </row>
    <row r="29" spans="1:13" ht="22.5" customHeight="1">
      <c r="A29" s="205" t="s">
        <v>154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1637383</v>
      </c>
      <c r="K29" s="7">
        <v>1637383</v>
      </c>
      <c r="L29" s="7">
        <v>907111</v>
      </c>
      <c r="M29" s="7">
        <v>907111</v>
      </c>
    </row>
    <row r="30" spans="1:13" ht="12.75">
      <c r="A30" s="205" t="s">
        <v>138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222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139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>
        <v>28165</v>
      </c>
      <c r="K32" s="7">
        <v>28165</v>
      </c>
      <c r="L32" s="7">
        <v>77970</v>
      </c>
      <c r="M32" s="7">
        <v>77970</v>
      </c>
    </row>
    <row r="33" spans="1:13" ht="12.75">
      <c r="A33" s="205" t="s">
        <v>213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761924</v>
      </c>
      <c r="K33" s="53">
        <f>SUM(K34:K37)</f>
        <v>761924</v>
      </c>
      <c r="L33" s="53">
        <f>SUM(L34:L37)</f>
        <v>983331</v>
      </c>
      <c r="M33" s="53">
        <f>SUM(M34:M37)</f>
        <v>983331</v>
      </c>
    </row>
    <row r="34" spans="1:13" ht="20.25" customHeight="1">
      <c r="A34" s="205" t="s">
        <v>65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>
        <v>267478</v>
      </c>
      <c r="K34" s="7">
        <v>267478</v>
      </c>
      <c r="L34" s="7"/>
      <c r="M34" s="7"/>
    </row>
    <row r="35" spans="1:13" ht="19.5" customHeight="1">
      <c r="A35" s="205" t="s">
        <v>64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494446</v>
      </c>
      <c r="K35" s="7">
        <v>494446</v>
      </c>
      <c r="L35" s="7">
        <v>983293</v>
      </c>
      <c r="M35" s="7">
        <v>983293</v>
      </c>
    </row>
    <row r="36" spans="1:13" ht="12.75">
      <c r="A36" s="205" t="s">
        <v>223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>
      <c r="A37" s="205" t="s">
        <v>66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/>
      <c r="L37" s="7">
        <v>38</v>
      </c>
      <c r="M37" s="7">
        <v>38</v>
      </c>
    </row>
    <row r="38" spans="1:13" ht="12.75">
      <c r="A38" s="205" t="s">
        <v>194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195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224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225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214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15423665</v>
      </c>
      <c r="K42" s="53">
        <f>K7+K27+K38+K40</f>
        <v>15423665</v>
      </c>
      <c r="L42" s="53">
        <f>L7+L27+L38+L40</f>
        <v>18159581</v>
      </c>
      <c r="M42" s="53">
        <f>M7+M27+M38+M40</f>
        <v>18159581</v>
      </c>
    </row>
    <row r="43" spans="1:13" ht="12.75">
      <c r="A43" s="205" t="s">
        <v>215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34030324</v>
      </c>
      <c r="K43" s="53">
        <f>K10+K33+K39+K41</f>
        <v>34030324</v>
      </c>
      <c r="L43" s="53">
        <f>L10+L33+L39+L41</f>
        <v>41542818</v>
      </c>
      <c r="M43" s="53">
        <f>M10+M33+M39+M41</f>
        <v>41542818</v>
      </c>
    </row>
    <row r="44" spans="1:13" ht="12.75">
      <c r="A44" s="205" t="s">
        <v>235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-18606659</v>
      </c>
      <c r="K44" s="53">
        <f>K42-K43</f>
        <v>-18606659</v>
      </c>
      <c r="L44" s="53">
        <f>L42-L43</f>
        <v>-23383237</v>
      </c>
      <c r="M44" s="53">
        <f>M42-M43</f>
        <v>-23383237</v>
      </c>
    </row>
    <row r="45" spans="1:13" ht="12.75">
      <c r="A45" s="217" t="s">
        <v>217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7" t="s">
        <v>218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18606659</v>
      </c>
      <c r="K46" s="53">
        <f>IF(K43&gt;K42,K43-K42,0)</f>
        <v>18606659</v>
      </c>
      <c r="L46" s="53">
        <f>IF(L43&gt;L42,L43-L42,0)</f>
        <v>23383237</v>
      </c>
      <c r="M46" s="53">
        <f>IF(M43&gt;M42,M43-M42,0)</f>
        <v>23383237</v>
      </c>
    </row>
    <row r="47" spans="1:13" ht="12.75">
      <c r="A47" s="205" t="s">
        <v>216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/>
      <c r="K47" s="7"/>
      <c r="L47" s="7"/>
      <c r="M47" s="7"/>
    </row>
    <row r="48" spans="1:13" ht="12.75">
      <c r="A48" s="205" t="s">
        <v>236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-18606659</v>
      </c>
      <c r="K48" s="53">
        <f>K44-K47</f>
        <v>-18606659</v>
      </c>
      <c r="L48" s="53">
        <f>L44-L47</f>
        <v>-23383237</v>
      </c>
      <c r="M48" s="53">
        <f>M44-M47</f>
        <v>-23383237</v>
      </c>
    </row>
    <row r="49" spans="1:13" ht="12.75">
      <c r="A49" s="217" t="s">
        <v>191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38" t="s">
        <v>219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1">
        <f>IF(J48&lt;0,-J48,0)</f>
        <v>18606659</v>
      </c>
      <c r="K50" s="61">
        <f>IF(K48&lt;0,-K48,0)</f>
        <v>18606659</v>
      </c>
      <c r="L50" s="61">
        <f>IF(L48&lt;0,-L48,0)</f>
        <v>23383237</v>
      </c>
      <c r="M50" s="61">
        <f>IF(M48&lt;0,-M48,0)</f>
        <v>23383237</v>
      </c>
    </row>
    <row r="51" spans="1:13" ht="12.75" customHeight="1">
      <c r="A51" s="214" t="s">
        <v>311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202" t="s">
        <v>186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1" t="s">
        <v>233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>
        <v>-17897793</v>
      </c>
      <c r="K53" s="7">
        <v>-17897793</v>
      </c>
      <c r="L53" s="7">
        <v>-22446872</v>
      </c>
      <c r="M53" s="7">
        <v>-22446872</v>
      </c>
    </row>
    <row r="54" spans="1:13" ht="12.75">
      <c r="A54" s="241" t="s">
        <v>234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>
        <v>-708866</v>
      </c>
      <c r="K54" s="8">
        <v>-708866</v>
      </c>
      <c r="L54" s="8">
        <v>-936365</v>
      </c>
      <c r="M54" s="8">
        <v>-936365</v>
      </c>
    </row>
    <row r="55" spans="1:13" ht="12.75" customHeight="1">
      <c r="A55" s="214" t="s">
        <v>188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202" t="s">
        <v>203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v>-18606659</v>
      </c>
      <c r="K56" s="6">
        <v>-18606659</v>
      </c>
      <c r="L56" s="6">
        <v>-23383237</v>
      </c>
      <c r="M56" s="6">
        <v>-23383237</v>
      </c>
    </row>
    <row r="57" spans="1:13" ht="12.75">
      <c r="A57" s="205" t="s">
        <v>220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238119</v>
      </c>
      <c r="K57" s="53">
        <f>SUM(K58:K64)</f>
        <v>238119</v>
      </c>
      <c r="L57" s="53">
        <f>SUM(L58:L64)</f>
        <v>508634</v>
      </c>
      <c r="M57" s="53">
        <f>SUM(M58:M64)</f>
        <v>508634</v>
      </c>
    </row>
    <row r="58" spans="1:13" ht="12.75">
      <c r="A58" s="205" t="s">
        <v>227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24" customHeight="1">
      <c r="A59" s="205" t="s">
        <v>228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24" customHeight="1">
      <c r="A60" s="205" t="s">
        <v>44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>
        <v>238119</v>
      </c>
      <c r="K60" s="7">
        <v>238119</v>
      </c>
      <c r="L60" s="7">
        <v>508634</v>
      </c>
      <c r="M60" s="7">
        <v>508634</v>
      </c>
    </row>
    <row r="61" spans="1:13" ht="12.75">
      <c r="A61" s="205" t="s">
        <v>229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230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231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232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221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>
        <v>47624</v>
      </c>
      <c r="K65" s="7">
        <v>47624</v>
      </c>
      <c r="L65" s="7">
        <v>101727</v>
      </c>
      <c r="M65" s="7">
        <v>101727</v>
      </c>
    </row>
    <row r="66" spans="1:13" ht="24" customHeight="1">
      <c r="A66" s="205" t="s">
        <v>192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190495</v>
      </c>
      <c r="K66" s="53">
        <f>K57-K65</f>
        <v>190495</v>
      </c>
      <c r="L66" s="53">
        <f>L57-L65</f>
        <v>406907</v>
      </c>
      <c r="M66" s="53">
        <f>M57-M65</f>
        <v>406907</v>
      </c>
    </row>
    <row r="67" spans="1:13" ht="12.75">
      <c r="A67" s="205" t="s">
        <v>193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-18416164</v>
      </c>
      <c r="K67" s="61">
        <f>K56+K66</f>
        <v>-18416164</v>
      </c>
      <c r="L67" s="61">
        <f>L56+L66</f>
        <v>-22976330</v>
      </c>
      <c r="M67" s="61">
        <f>M56+M66</f>
        <v>-22976330</v>
      </c>
    </row>
    <row r="68" spans="1:13" ht="12.75" customHeight="1">
      <c r="A68" s="248" t="s">
        <v>312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187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41" t="s">
        <v>233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>
        <v>-17707298</v>
      </c>
      <c r="K70" s="7">
        <v>-17707298</v>
      </c>
      <c r="L70" s="7">
        <v>-22039965</v>
      </c>
      <c r="M70" s="7">
        <v>-22039965</v>
      </c>
    </row>
    <row r="71" spans="1:13" ht="12.75">
      <c r="A71" s="245" t="s">
        <v>234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>
        <v>-708866</v>
      </c>
      <c r="K71" s="8">
        <v>-708866</v>
      </c>
      <c r="L71" s="8">
        <v>-936365</v>
      </c>
      <c r="M71" s="8">
        <v>-936365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4">
      <selection activeCell="K52" sqref="K52"/>
    </sheetView>
  </sheetViews>
  <sheetFormatPr defaultColWidth="9.140625" defaultRowHeight="12.75"/>
  <cols>
    <col min="1" max="7" width="9.140625" style="52" customWidth="1"/>
    <col min="8" max="8" width="4.00390625" style="52" customWidth="1"/>
    <col min="9" max="9" width="9.140625" style="52" customWidth="1"/>
    <col min="10" max="10" width="11.00390625" style="52" customWidth="1"/>
    <col min="11" max="11" width="13.140625" style="52" customWidth="1"/>
    <col min="12" max="16384" width="9.140625" style="52" customWidth="1"/>
  </cols>
  <sheetData>
    <row r="1" spans="1:11" ht="12.75" customHeight="1">
      <c r="A1" s="255" t="s">
        <v>163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348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1.75">
      <c r="A4" s="257" t="s">
        <v>58</v>
      </c>
      <c r="B4" s="257"/>
      <c r="C4" s="257"/>
      <c r="D4" s="257"/>
      <c r="E4" s="257"/>
      <c r="F4" s="257"/>
      <c r="G4" s="257"/>
      <c r="H4" s="257"/>
      <c r="I4" s="66" t="s">
        <v>278</v>
      </c>
      <c r="J4" s="67" t="s">
        <v>318</v>
      </c>
      <c r="K4" s="67" t="s">
        <v>319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282</v>
      </c>
      <c r="K5" s="69" t="s">
        <v>283</v>
      </c>
    </row>
    <row r="6" spans="1:11" ht="12.75">
      <c r="A6" s="214" t="s">
        <v>155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39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-18606659</v>
      </c>
      <c r="K7" s="7">
        <v>-23383237</v>
      </c>
    </row>
    <row r="8" spans="1:11" ht="12.75">
      <c r="A8" s="208" t="s">
        <v>40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4624148</v>
      </c>
      <c r="K8" s="7">
        <v>9126603</v>
      </c>
    </row>
    <row r="9" spans="1:11" ht="12.75">
      <c r="A9" s="208" t="s">
        <v>41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23088810</v>
      </c>
      <c r="K9" s="7">
        <v>12075499</v>
      </c>
    </row>
    <row r="10" spans="1:11" ht="12.75">
      <c r="A10" s="208" t="s">
        <v>42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43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50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1850643</v>
      </c>
      <c r="K12" s="7">
        <v>406908</v>
      </c>
    </row>
    <row r="13" spans="1:11" ht="12.75">
      <c r="A13" s="205" t="s">
        <v>156</v>
      </c>
      <c r="B13" s="206"/>
      <c r="C13" s="206"/>
      <c r="D13" s="206"/>
      <c r="E13" s="206"/>
      <c r="F13" s="206"/>
      <c r="G13" s="206"/>
      <c r="H13" s="206"/>
      <c r="I13" s="1">
        <v>7</v>
      </c>
      <c r="J13" s="64">
        <f>SUM(J7:J12)</f>
        <v>10956942</v>
      </c>
      <c r="K13" s="53">
        <f>SUM(K7:K12)</f>
        <v>-1774227</v>
      </c>
    </row>
    <row r="14" spans="1:11" ht="12.75">
      <c r="A14" s="208" t="s">
        <v>51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52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9171326</v>
      </c>
      <c r="K15" s="7">
        <v>3529955</v>
      </c>
    </row>
    <row r="16" spans="1:11" ht="12.75">
      <c r="A16" s="208" t="s">
        <v>53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848528</v>
      </c>
      <c r="K16" s="7">
        <v>661499</v>
      </c>
    </row>
    <row r="17" spans="1:11" ht="12.75">
      <c r="A17" s="208" t="s">
        <v>54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4417964</v>
      </c>
      <c r="K17" s="7">
        <v>2145864</v>
      </c>
    </row>
    <row r="18" spans="1:11" ht="12.75">
      <c r="A18" s="205" t="s">
        <v>157</v>
      </c>
      <c r="B18" s="206"/>
      <c r="C18" s="206"/>
      <c r="D18" s="206"/>
      <c r="E18" s="206"/>
      <c r="F18" s="206"/>
      <c r="G18" s="206"/>
      <c r="H18" s="206"/>
      <c r="I18" s="1">
        <v>12</v>
      </c>
      <c r="J18" s="53">
        <f>SUM(J14:J17)</f>
        <v>14437818</v>
      </c>
      <c r="K18" s="53">
        <f>SUM(K14:K17)</f>
        <v>6337318</v>
      </c>
    </row>
    <row r="19" spans="1:11" ht="21" customHeight="1">
      <c r="A19" s="205" t="s">
        <v>35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26.25" customHeight="1">
      <c r="A20" s="205" t="s">
        <v>36</v>
      </c>
      <c r="B20" s="206"/>
      <c r="C20" s="206"/>
      <c r="D20" s="206"/>
      <c r="E20" s="206"/>
      <c r="F20" s="206"/>
      <c r="G20" s="206"/>
      <c r="H20" s="206"/>
      <c r="I20" s="1">
        <v>14</v>
      </c>
      <c r="J20" s="64">
        <f>IF(J18&gt;J13,J18-J13,0)</f>
        <v>3480876</v>
      </c>
      <c r="K20" s="53">
        <f>IF(K18&gt;K13,K18-K13,0)</f>
        <v>8111545</v>
      </c>
    </row>
    <row r="21" spans="1:11" ht="12.75">
      <c r="A21" s="214" t="s">
        <v>158</v>
      </c>
      <c r="B21" s="230"/>
      <c r="C21" s="230"/>
      <c r="D21" s="230"/>
      <c r="E21" s="230"/>
      <c r="F21" s="230"/>
      <c r="G21" s="230"/>
      <c r="H21" s="230"/>
      <c r="I21" s="259"/>
      <c r="J21" s="259"/>
      <c r="K21" s="260"/>
    </row>
    <row r="22" spans="1:11" ht="12.75">
      <c r="A22" s="208" t="s">
        <v>177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188723</v>
      </c>
      <c r="K22" s="7">
        <v>164076</v>
      </c>
    </row>
    <row r="23" spans="1:11" ht="12.75">
      <c r="A23" s="208" t="s">
        <v>178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179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2034550</v>
      </c>
      <c r="K24" s="7">
        <v>828831</v>
      </c>
    </row>
    <row r="25" spans="1:11" ht="12.75">
      <c r="A25" s="208" t="s">
        <v>180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181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29360</v>
      </c>
      <c r="K26" s="7">
        <v>34777251</v>
      </c>
    </row>
    <row r="27" spans="1:11" ht="12.75">
      <c r="A27" s="205" t="s">
        <v>167</v>
      </c>
      <c r="B27" s="206"/>
      <c r="C27" s="206"/>
      <c r="D27" s="206"/>
      <c r="E27" s="206"/>
      <c r="F27" s="206"/>
      <c r="G27" s="206"/>
      <c r="H27" s="206"/>
      <c r="I27" s="1">
        <v>20</v>
      </c>
      <c r="J27" s="64">
        <f>SUM(J22:J26)</f>
        <v>2252633</v>
      </c>
      <c r="K27" s="53">
        <f>SUM(K22:K26)</f>
        <v>35770158</v>
      </c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27309007</v>
      </c>
      <c r="K28" s="7">
        <v>13918598</v>
      </c>
    </row>
    <row r="29" spans="1:11" ht="12.75">
      <c r="A29" s="208" t="s">
        <v>115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15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23060724</v>
      </c>
      <c r="K30" s="7">
        <v>1824652</v>
      </c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4">
        <f>SUM(J28:J30)</f>
        <v>50369731</v>
      </c>
      <c r="K31" s="53">
        <f>SUM(K28:K30)</f>
        <v>15743250</v>
      </c>
    </row>
    <row r="32" spans="1:11" ht="27" customHeight="1">
      <c r="A32" s="205" t="s">
        <v>37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IF(J27&gt;J31,J27-J31,0)</f>
        <v>0</v>
      </c>
      <c r="K32" s="53">
        <f>IF(K27&gt;K31,K27-K31,0)</f>
        <v>20026908</v>
      </c>
    </row>
    <row r="33" spans="1:11" ht="25.5" customHeight="1">
      <c r="A33" s="205" t="s">
        <v>38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IF(J31&gt;J27,J31-J27,0)</f>
        <v>48117098</v>
      </c>
      <c r="K33" s="53">
        <f>IF(K31&gt;K27,K31-K27,0)</f>
        <v>0</v>
      </c>
    </row>
    <row r="34" spans="1:11" ht="12.75">
      <c r="A34" s="214" t="s">
        <v>159</v>
      </c>
      <c r="B34" s="230"/>
      <c r="C34" s="230"/>
      <c r="D34" s="230"/>
      <c r="E34" s="230"/>
      <c r="F34" s="230"/>
      <c r="G34" s="230"/>
      <c r="H34" s="230"/>
      <c r="I34" s="259"/>
      <c r="J34" s="259"/>
      <c r="K34" s="260"/>
    </row>
    <row r="35" spans="1:11" ht="12.75">
      <c r="A35" s="208" t="s">
        <v>173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28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>
        <v>5849539</v>
      </c>
    </row>
    <row r="38" spans="1:11" ht="12.75">
      <c r="A38" s="205" t="s">
        <v>67</v>
      </c>
      <c r="B38" s="206"/>
      <c r="C38" s="206"/>
      <c r="D38" s="206"/>
      <c r="E38" s="206"/>
      <c r="F38" s="206"/>
      <c r="G38" s="206"/>
      <c r="H38" s="206"/>
      <c r="I38" s="1">
        <v>30</v>
      </c>
      <c r="J38" s="64">
        <f>SUM(J35:J37)</f>
        <v>0</v>
      </c>
      <c r="K38" s="53">
        <f>SUM(K35:K37)</f>
        <v>5849539</v>
      </c>
    </row>
    <row r="39" spans="1:11" ht="12.75">
      <c r="A39" s="208" t="s">
        <v>30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938225</v>
      </c>
      <c r="K39" s="7">
        <v>20284104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21210</v>
      </c>
      <c r="K40" s="7">
        <v>49531</v>
      </c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199979</v>
      </c>
      <c r="K43" s="7"/>
    </row>
    <row r="44" spans="1:11" ht="12.75">
      <c r="A44" s="205" t="s">
        <v>68</v>
      </c>
      <c r="B44" s="206"/>
      <c r="C44" s="206"/>
      <c r="D44" s="206"/>
      <c r="E44" s="206"/>
      <c r="F44" s="206"/>
      <c r="G44" s="206"/>
      <c r="H44" s="206"/>
      <c r="I44" s="1">
        <v>36</v>
      </c>
      <c r="J44" s="64">
        <f>SUM(J39:J43)</f>
        <v>1159414</v>
      </c>
      <c r="K44" s="53">
        <f>SUM(K39:K43)</f>
        <v>20333635</v>
      </c>
    </row>
    <row r="45" spans="1:11" ht="24.75" customHeight="1">
      <c r="A45" s="205" t="s">
        <v>16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27" customHeight="1">
      <c r="A46" s="205" t="s">
        <v>17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IF(J44&gt;J38,J44-J38,0)</f>
        <v>1159414</v>
      </c>
      <c r="K46" s="53">
        <f>IF(K44&gt;K38,K44-K38,0)</f>
        <v>14484096</v>
      </c>
    </row>
    <row r="47" spans="1:11" ht="12.75">
      <c r="A47" s="208" t="s">
        <v>69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70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52757388</v>
      </c>
      <c r="K48" s="53">
        <f>IF(K20-K19+K33-K32+K46-K45&gt;0,K20-K19+K33-K32+K46-K45,0)</f>
        <v>2568733</v>
      </c>
    </row>
    <row r="49" spans="1:11" ht="12.75">
      <c r="A49" s="208" t="s">
        <v>160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56607921</v>
      </c>
      <c r="K49" s="7">
        <v>7955928</v>
      </c>
    </row>
    <row r="50" spans="1:11" ht="12.75">
      <c r="A50" s="208" t="s">
        <v>174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52757388</v>
      </c>
      <c r="K51" s="7">
        <v>2568733</v>
      </c>
    </row>
    <row r="52" spans="1:11" ht="12.75">
      <c r="A52" s="220" t="s">
        <v>176</v>
      </c>
      <c r="B52" s="221"/>
      <c r="C52" s="221"/>
      <c r="D52" s="221"/>
      <c r="E52" s="221"/>
      <c r="F52" s="221"/>
      <c r="G52" s="221"/>
      <c r="H52" s="221"/>
      <c r="I52" s="4">
        <v>44</v>
      </c>
      <c r="J52" s="65">
        <f>J49+J50-J51</f>
        <v>3850533</v>
      </c>
      <c r="K52" s="61">
        <f>K49+K50-K51</f>
        <v>5387195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21.75">
      <c r="A4" s="257" t="s">
        <v>58</v>
      </c>
      <c r="B4" s="257"/>
      <c r="C4" s="257"/>
      <c r="D4" s="257"/>
      <c r="E4" s="257"/>
      <c r="F4" s="257"/>
      <c r="G4" s="257"/>
      <c r="H4" s="257"/>
      <c r="I4" s="66" t="s">
        <v>278</v>
      </c>
      <c r="J4" s="67" t="s">
        <v>318</v>
      </c>
      <c r="K4" s="67" t="s">
        <v>319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282</v>
      </c>
      <c r="K5" s="73" t="s">
        <v>283</v>
      </c>
    </row>
    <row r="6" spans="1:11" ht="12.75">
      <c r="A6" s="214" t="s">
        <v>155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198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118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119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120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121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5" t="s">
        <v>197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122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123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124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125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126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127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05" t="s">
        <v>46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5" t="s">
        <v>107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108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158</v>
      </c>
      <c r="B22" s="230"/>
      <c r="C22" s="230"/>
      <c r="D22" s="230"/>
      <c r="E22" s="230"/>
      <c r="F22" s="230"/>
      <c r="G22" s="230"/>
      <c r="H22" s="230"/>
      <c r="I22" s="259"/>
      <c r="J22" s="259"/>
      <c r="K22" s="260"/>
    </row>
    <row r="23" spans="1:11" ht="12.75">
      <c r="A23" s="208" t="s">
        <v>164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165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320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321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166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05" t="s">
        <v>113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05" t="s">
        <v>47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5" t="s">
        <v>109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5" t="s">
        <v>110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159</v>
      </c>
      <c r="B35" s="230"/>
      <c r="C35" s="230"/>
      <c r="D35" s="230"/>
      <c r="E35" s="230"/>
      <c r="F35" s="230"/>
      <c r="G35" s="230"/>
      <c r="H35" s="230"/>
      <c r="I35" s="259">
        <v>0</v>
      </c>
      <c r="J35" s="259"/>
      <c r="K35" s="260"/>
    </row>
    <row r="36" spans="1:11" ht="12.75">
      <c r="A36" s="208" t="s">
        <v>173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28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29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05" t="s">
        <v>48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30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31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32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33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34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05" t="s">
        <v>147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5" t="s">
        <v>161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5" t="s">
        <v>162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5" t="s">
        <v>148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14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160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174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175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1" t="s">
        <v>176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4" sqref="J14"/>
    </sheetView>
  </sheetViews>
  <sheetFormatPr defaultColWidth="9.140625" defaultRowHeight="12.75"/>
  <cols>
    <col min="1" max="3" width="9.140625" style="76" customWidth="1"/>
    <col min="4" max="4" width="7.28125" style="76" customWidth="1"/>
    <col min="5" max="5" width="10.140625" style="76" bestFit="1" customWidth="1"/>
    <col min="6" max="6" width="6.28125" style="76" customWidth="1"/>
    <col min="7" max="7" width="11.8515625" style="76" customWidth="1"/>
    <col min="8" max="8" width="9.140625" style="76" hidden="1" customWidth="1"/>
    <col min="9" max="9" width="9.140625" style="76" customWidth="1"/>
    <col min="10" max="10" width="14.28125" style="76" customWidth="1"/>
    <col min="11" max="11" width="18.7109375" style="76" customWidth="1"/>
    <col min="12" max="16384" width="9.140625" style="76" customWidth="1"/>
  </cols>
  <sheetData>
    <row r="1" spans="1:12" ht="12.75">
      <c r="A1" s="274" t="s">
        <v>280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">
      <c r="A2" s="42"/>
      <c r="B2" s="74"/>
      <c r="C2" s="284" t="s">
        <v>281</v>
      </c>
      <c r="D2" s="284"/>
      <c r="E2" s="77" t="s">
        <v>325</v>
      </c>
      <c r="F2" s="43" t="s">
        <v>249</v>
      </c>
      <c r="G2" s="285">
        <v>41364</v>
      </c>
      <c r="H2" s="286"/>
      <c r="I2" s="74"/>
      <c r="J2" s="74"/>
      <c r="K2" s="74"/>
      <c r="L2" s="78"/>
    </row>
    <row r="3" spans="1:11" ht="21.75">
      <c r="A3" s="287" t="s">
        <v>58</v>
      </c>
      <c r="B3" s="287"/>
      <c r="C3" s="287"/>
      <c r="D3" s="287"/>
      <c r="E3" s="287"/>
      <c r="F3" s="287"/>
      <c r="G3" s="287"/>
      <c r="H3" s="287"/>
      <c r="I3" s="81" t="s">
        <v>304</v>
      </c>
      <c r="J3" s="82" t="s">
        <v>149</v>
      </c>
      <c r="K3" s="82" t="s">
        <v>150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282</v>
      </c>
      <c r="K4" s="83" t="s">
        <v>283</v>
      </c>
    </row>
    <row r="5" spans="1:11" ht="12.75">
      <c r="A5" s="276" t="s">
        <v>284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1088372400</v>
      </c>
      <c r="K5" s="45">
        <v>1088372400</v>
      </c>
    </row>
    <row r="6" spans="1:11" ht="12.75">
      <c r="A6" s="276" t="s">
        <v>285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286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113483533</v>
      </c>
      <c r="K7" s="46">
        <v>111425542</v>
      </c>
    </row>
    <row r="8" spans="1:11" ht="12.75">
      <c r="A8" s="276" t="s">
        <v>287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176633174</v>
      </c>
      <c r="K8" s="46">
        <v>269381148</v>
      </c>
    </row>
    <row r="9" spans="1:11" ht="12.75">
      <c r="A9" s="276" t="s">
        <v>288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92786048</v>
      </c>
      <c r="K9" s="46">
        <v>-23383237</v>
      </c>
    </row>
    <row r="10" spans="1:11" ht="12.75">
      <c r="A10" s="276" t="s">
        <v>289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290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291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>
        <v>1087654</v>
      </c>
      <c r="K12" s="46">
        <v>1494561</v>
      </c>
    </row>
    <row r="13" spans="1:11" ht="12.75">
      <c r="A13" s="276" t="s">
        <v>292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293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1472362809</v>
      </c>
      <c r="K14" s="79">
        <f>SUM(K5:K13)</f>
        <v>1447290414</v>
      </c>
    </row>
    <row r="15" spans="1:11" ht="12.75">
      <c r="A15" s="276" t="s">
        <v>294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295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296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297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298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299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300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301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>
        <v>1450917235</v>
      </c>
      <c r="K23" s="45">
        <v>1426781205</v>
      </c>
    </row>
    <row r="24" spans="1:11" ht="17.25" customHeight="1">
      <c r="A24" s="270" t="s">
        <v>302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>
        <v>21445574</v>
      </c>
      <c r="K24" s="80">
        <v>20509209</v>
      </c>
    </row>
    <row r="25" spans="1:11" ht="30" customHeight="1">
      <c r="A25" s="272" t="s">
        <v>303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279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315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Margerita Marušić</cp:lastModifiedBy>
  <cp:lastPrinted>2013-04-26T13:13:03Z</cp:lastPrinted>
  <dcterms:created xsi:type="dcterms:W3CDTF">2008-10-17T11:51:54Z</dcterms:created>
  <dcterms:modified xsi:type="dcterms:W3CDTF">2013-04-26T13:38:50Z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