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<sst xmlns="http://schemas.openxmlformats.org/spreadsheetml/2006/main" count="399" uniqueCount="343">
  <si>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</si>
  <si>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</si>
  <si>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</si>
  <si>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</si>
  <si>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</si>
  <si>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</si>
  <si>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</si>
  <si>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</si>
  <si>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</si>
  <si>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</si>
  <si>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</si>
  <si>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</si>
  <si>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</si>
  <si>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</si>
  <si>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</si>
  <si>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</si>
  <si>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</si>
  <si>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</si>
  <si>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</si>
  <si>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</si>
  <si>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</si>
  <si>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</si>
  <si>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</si>
  <si>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</si>
  <si>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</si>
  <si>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</si>
  <si>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</si>
  <si>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</si>
  <si>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</si>
  <si>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</si>
  <si>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</si>
  <si>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</si>
  <si>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</si>
  <si>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</si>
  <si>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</si>
  <si>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</si>
  <si>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</si>
  <si>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</si>
  <si>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</si>
  <si>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</si>
  <si>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</si>
  <si>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</si>
  <si>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</si>
  <si>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</si>
  <si>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</si>
  <si>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</si>
  <si>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</si>
  <si>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</si>
  <si>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</si>
  <si>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</si>
  <si>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</si>
  <si>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</si>
  <si>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</si>
  <si>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</si>
  <si>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</si>
  <si>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</si>
  <si>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</si>
  <si>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</si>
  <si>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</si>
  <si>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</si>
  <si>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</si>
  <si>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</si>
  <si>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</si>
  <si>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</si>
  <si>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</si>
  <si>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</si>
  <si>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</si>
  <si>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</si>
  <si>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</si>
  <si>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</si>
  <si>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</si>
  <si>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</si>
  <si>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</si>
  <si>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</si>
  <si>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</si>
  <si>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</si>
  <si>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</si>
  <si>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</si>
  <si>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</si>
  <si>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</si>
  <si>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</si>
  <si>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</si>
  <si>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</si>
  <si>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</si>
  <si>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</si>
  <si>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</si>
  <si>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</si>
  <si>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</si>
  <si>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</si>
  <si>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</si>
  <si>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</si>
  <si>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</si>
  <si>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</si>
  <si>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</si>
  <si>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</si>
  <si>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</si>
  <si>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</si>
  <si>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</si>
  <si>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</si>
  <si>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</si>
  <si>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</si>
  <si>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</si>
  <si>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</si>
  <si>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</si>
  <si>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</si>
  <si>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</si>
  <si>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</si>
  <si>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</si>
  <si>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</si>
  <si>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</si>
  <si>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</si>
  <si>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</si>
  <si>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</si>
  <si>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</si>
  <si>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</si>
  <si>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</si>
  <si>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</si>
  <si>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</si>
  <si>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</si>
  <si>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</si>
  <si>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</si>
  <si>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</si>
  <si>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</si>
  <si>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</si>
  <si>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</si>
  <si>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</si>
  <si>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</si>
  <si>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</si>
  <si>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</si>
  <si>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</si>
  <si>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</si>
  <si>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</si>
  <si>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</si>
  <si>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</si>
  <si>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</si>
  <si>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</si>
  <si>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</si>
  <si>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</si>
  <si>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</si>
  <si>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</si>
  <si>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</si>
  <si>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</si>
  <si>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</si>
  <si>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</si>
  <si>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</si>
  <si>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</si>
  <si>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</si>
  <si>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</si>
  <si>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</si>
  <si>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</si>
  <si>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</si>
  <si>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</si>
  <si>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</si>
  <si>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</si>
  <si>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</si>
  <si>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</si>
  <si>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</si>
  <si>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</si>
  <si>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</si>
  <si>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</si>
  <si>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</si>
  <si>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</si>
  <si>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</si>
  <si>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</si>
  <si>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</si>
  <si>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</si>
  <si>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</si>
  <si>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</si>
  <si>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</si>
  <si>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</si>
  <si>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</si>
  <si>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</si>
  <si>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</si>
  <si>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</si>
  <si>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</si>
  <si>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</si>
  <si>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</si>
  <si>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</si>
  <si>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</si>
  <si>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</si>
  <si>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</si>
  <si>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</si>
  <si>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</si>
  <si>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</si>
  <si>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</si>
  <si>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</si>
  <si>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</si>
  <si>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</si>
  <si>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</si>
  <si>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</si>
  <si>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</si>
  <si>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</si>
  <si>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</si>
  <si>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</si>
  <si>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</si>
  <si>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</si>
  <si>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</si>
  <si>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</si>
  <si>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</si>
  <si>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</si>
  <si>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</si>
  <si>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</si>
  <si>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</si>
  <si>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</si>
  <si>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</si>
  <si>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</si>
  <si>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</si>
  <si>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</si>
  <si>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</si>
  <si>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</si>
  <si>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</si>
  <si>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</si>
  <si>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</si>
  <si>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</si>
  <si>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</si>
  <si>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</si>
  <si>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</si>
  <si>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</si>
  <si>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</si>
  <si>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</si>
  <si>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</si>
  <si>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</si>
  <si>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</si>
  <si>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</si>
  <si>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</si>
  <si>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</si>
  <si>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</si>
  <si>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</si>
  <si>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</si>
  <si>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</si>
  <si>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</si>
  <si>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</si>
  <si>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</si>
  <si>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</si>
  <si>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</si>
  <si>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</si>
  <si>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</si>
  <si>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</si>
  <si>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</si>
  <si>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</si>
  <si>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</si>
  <si>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</si>
  <si>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</si>
  <si>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</si>
  <si>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</si>
  <si>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</si>
  <si>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</si>
  <si>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</si>
  <si>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</si>
  <si>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</si>
  <si>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</si>
  <si>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</si>
  <si>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</si>
  <si>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</si>
  <si>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</si>
  <si>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</si>
  <si>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</si>
  <si>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</si>
  <si>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</si>
  <si>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</si>
  <si>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</si>
  <si>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</si>
  <si>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</si>
  <si>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</si>
  <si>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</si>
  <si>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</si>
  <si>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</si>
  <si>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</si>
  <si>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</si>
  <si>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</si>
  <si>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</si>
  <si>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</si>
  <si>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</si>
  <si>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</si>
  <si>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</si>
  <si>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</si>
  <si>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</si>
  <si>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</si>
  <si>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</si>
  <si>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</si>
  <si>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</si>
  <si>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</si>
  <si>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</si>
  <si>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</si>
  <si>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</si>
  <si>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</si>
  <si>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</si>
  <si>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</si>
  <si>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</si>
  <si>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</si>
  <si>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</si>
  <si>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</si>
  <si>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</si>
  <si>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</si>
  <si>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</si>
  <si>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</si>
  <si>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</si>
  <si>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</si>
  <si>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</si>
  <si>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</si>
  <si>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</si>
  <si>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</si>
  <si>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</si>
  <si>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</si>
  <si>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</si>
  <si>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</si>
  <si>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</si>
  <si>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</si>
  <si>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</si>
  <si>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</si>
  <si>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</si>
  <si>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</si>
  <si>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</si>
  <si>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</si>
  <si>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</si>
  <si>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</si>
  <si>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</si>
  <si>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</si>
  <si>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</si>
  <si>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</si>
  <si>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</si>
  <si>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</si>
  <si>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</si>
  <si>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01.01.2013.</t>
  </si>
  <si>
    <t>30.06.2013.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</si>
  <si>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</si>
  <si>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</si>
  <si>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</si>
  <si>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</si>
  <si>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</si>
  <si>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</si>
  <si>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</si>
  <si>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</si>
  <si>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</si>
  <si>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DA</t>
  </si>
  <si>
    <t>KOCIJANČIĆ SUZANA</t>
  </si>
  <si>
    <t>052/410-224</t>
  </si>
  <si>
    <t>suzana.kocijancic@plavalaguna.hr</t>
  </si>
  <si>
    <t>STAVER NEVEN</t>
  </si>
  <si>
    <t>u razdoblju 01.01.2013. do 30.06.2013.</t>
  </si>
  <si>
    <t>Obveznik: PLAVA LAGUNA D.D.</t>
  </si>
  <si>
    <t>stanje na dan 30.06.2013.</t>
  </si>
  <si>
    <t>5510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</si>
</sst>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2" fillId="0" borderId="37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5" t="s">
        <v>248</v>
      </c>
      <c r="B1" s="176"/>
      <c r="C1" s="17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5" t="s">
        <v>317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8" t="s">
        <v>251</v>
      </c>
      <c r="B6" s="139"/>
      <c r="C6" s="130" t="s">
        <v>325</v>
      </c>
      <c r="D6" s="13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0" t="s">
        <v>252</v>
      </c>
      <c r="B8" s="141"/>
      <c r="C8" s="130" t="s">
        <v>326</v>
      </c>
      <c r="D8" s="13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7" t="s">
        <v>253</v>
      </c>
      <c r="B10" s="128"/>
      <c r="C10" s="130" t="s">
        <v>327</v>
      </c>
      <c r="D10" s="13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29"/>
      <c r="B11" s="12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8" t="s">
        <v>254</v>
      </c>
      <c r="B12" s="139"/>
      <c r="C12" s="142" t="s">
        <v>328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8" t="s">
        <v>255</v>
      </c>
      <c r="B14" s="139"/>
      <c r="C14" s="145">
        <v>52440</v>
      </c>
      <c r="D14" s="146"/>
      <c r="E14" s="16"/>
      <c r="F14" s="142" t="s">
        <v>329</v>
      </c>
      <c r="G14" s="143"/>
      <c r="H14" s="143"/>
      <c r="I14" s="14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8" t="s">
        <v>256</v>
      </c>
      <c r="B16" s="139"/>
      <c r="C16" s="142" t="s">
        <v>330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8" t="s">
        <v>257</v>
      </c>
      <c r="B18" s="139"/>
      <c r="C18" s="147" t="s">
        <v>331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8" t="s">
        <v>258</v>
      </c>
      <c r="B20" s="139"/>
      <c r="C20" s="147" t="s">
        <v>332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8" t="s">
        <v>259</v>
      </c>
      <c r="B22" s="139"/>
      <c r="C22" s="120">
        <v>348</v>
      </c>
      <c r="D22" s="142" t="s">
        <v>329</v>
      </c>
      <c r="E22" s="150"/>
      <c r="F22" s="151"/>
      <c r="G22" s="138"/>
      <c r="H22" s="15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8" t="s">
        <v>260</v>
      </c>
      <c r="B24" s="139"/>
      <c r="C24" s="120">
        <v>18</v>
      </c>
      <c r="D24" s="142" t="s">
        <v>333</v>
      </c>
      <c r="E24" s="150"/>
      <c r="F24" s="150"/>
      <c r="G24" s="151"/>
      <c r="H24" s="51" t="s">
        <v>261</v>
      </c>
      <c r="I24" s="121">
        <f>1083+147</f>
        <v>1230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8" t="s">
        <v>262</v>
      </c>
      <c r="B26" s="139"/>
      <c r="C26" s="122" t="s">
        <v>334</v>
      </c>
      <c r="D26" s="25"/>
      <c r="E26" s="33"/>
      <c r="F26" s="24"/>
      <c r="G26" s="153" t="s">
        <v>263</v>
      </c>
      <c r="H26" s="139"/>
      <c r="I26" s="123" t="s">
        <v>342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266</v>
      </c>
      <c r="I28" s="16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30"/>
      <c r="I30" s="131"/>
      <c r="J30" s="10"/>
      <c r="K30" s="10"/>
      <c r="L30" s="10"/>
    </row>
    <row r="31" spans="1:12" ht="12.75">
      <c r="A31" s="93"/>
      <c r="B31" s="22"/>
      <c r="C31" s="21"/>
      <c r="D31" s="164"/>
      <c r="E31" s="164"/>
      <c r="F31" s="164"/>
      <c r="G31" s="165"/>
      <c r="H31" s="16"/>
      <c r="I31" s="100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30"/>
      <c r="I32" s="13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0"/>
      <c r="I34" s="13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0"/>
      <c r="I36" s="131"/>
      <c r="J36" s="10"/>
      <c r="K36" s="10"/>
      <c r="L36" s="10"/>
    </row>
    <row r="37" spans="1:12" ht="12.75">
      <c r="A37" s="102"/>
      <c r="B37" s="30"/>
      <c r="C37" s="166"/>
      <c r="D37" s="167"/>
      <c r="E37" s="16"/>
      <c r="F37" s="166"/>
      <c r="G37" s="167"/>
      <c r="H37" s="16"/>
      <c r="I37" s="94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0"/>
      <c r="I38" s="13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0"/>
      <c r="I40" s="13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7" t="s">
        <v>267</v>
      </c>
      <c r="B44" s="171"/>
      <c r="C44" s="130"/>
      <c r="D44" s="131"/>
      <c r="E44" s="26"/>
      <c r="F44" s="142"/>
      <c r="G44" s="162"/>
      <c r="H44" s="162"/>
      <c r="I44" s="163"/>
      <c r="J44" s="10"/>
      <c r="K44" s="10"/>
      <c r="L44" s="10"/>
    </row>
    <row r="45" spans="1:12" ht="12.75">
      <c r="A45" s="102"/>
      <c r="B45" s="30"/>
      <c r="C45" s="166"/>
      <c r="D45" s="167"/>
      <c r="E45" s="16"/>
      <c r="F45" s="166"/>
      <c r="G45" s="168"/>
      <c r="H45" s="35"/>
      <c r="I45" s="106"/>
      <c r="J45" s="10"/>
      <c r="K45" s="10"/>
      <c r="L45" s="10"/>
    </row>
    <row r="46" spans="1:12" ht="12.75">
      <c r="A46" s="127" t="s">
        <v>268</v>
      </c>
      <c r="B46" s="171"/>
      <c r="C46" s="142" t="s">
        <v>335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7" t="s">
        <v>270</v>
      </c>
      <c r="B48" s="171"/>
      <c r="C48" s="172" t="s">
        <v>336</v>
      </c>
      <c r="D48" s="173"/>
      <c r="E48" s="174"/>
      <c r="F48" s="16"/>
      <c r="G48" s="51" t="s">
        <v>271</v>
      </c>
      <c r="H48" s="172" t="s">
        <v>336</v>
      </c>
      <c r="I48" s="17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7" t="s">
        <v>257</v>
      </c>
      <c r="B50" s="171"/>
      <c r="C50" s="183" t="s">
        <v>337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8" t="s">
        <v>272</v>
      </c>
      <c r="B52" s="139"/>
      <c r="C52" s="172" t="s">
        <v>338</v>
      </c>
      <c r="D52" s="173"/>
      <c r="E52" s="173"/>
      <c r="F52" s="173"/>
      <c r="G52" s="173"/>
      <c r="H52" s="173"/>
      <c r="I52" s="144"/>
      <c r="J52" s="10"/>
      <c r="K52" s="10"/>
      <c r="L52" s="10"/>
    </row>
    <row r="53" spans="1:12" ht="12.75">
      <c r="A53" s="107"/>
      <c r="B53" s="20"/>
      <c r="C53" s="177" t="s">
        <v>273</v>
      </c>
      <c r="D53" s="177"/>
      <c r="E53" s="177"/>
      <c r="F53" s="177"/>
      <c r="G53" s="177"/>
      <c r="H53" s="17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4" t="s">
        <v>274</v>
      </c>
      <c r="C55" s="185"/>
      <c r="D55" s="185"/>
      <c r="E55" s="18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6" t="s">
        <v>306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7"/>
      <c r="B57" s="186" t="s">
        <v>307</v>
      </c>
      <c r="C57" s="187"/>
      <c r="D57" s="187"/>
      <c r="E57" s="187"/>
      <c r="F57" s="187"/>
      <c r="G57" s="187"/>
      <c r="H57" s="187"/>
      <c r="I57" s="109"/>
      <c r="J57" s="10"/>
      <c r="K57" s="10"/>
      <c r="L57" s="10"/>
    </row>
    <row r="58" spans="1:12" ht="12.75">
      <c r="A58" s="107"/>
      <c r="B58" s="186" t="s">
        <v>308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7"/>
      <c r="B59" s="186" t="s">
        <v>309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1"/>
      <c r="H63" s="18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74" sqref="A74:H74"/>
    </sheetView>
  </sheetViews>
  <sheetFormatPr defaultColWidth="9.140625" defaultRowHeight="12.75"/>
  <cols>
    <col min="1" max="6" width="9.140625" style="52" customWidth="1"/>
    <col min="7" max="7" width="14.8515625" style="52" customWidth="1"/>
    <col min="8" max="8" width="9.140625" style="52" hidden="1" customWidth="1"/>
    <col min="9" max="9" width="11.28125" style="52" customWidth="1"/>
    <col min="10" max="10" width="15.7109375" style="52" customWidth="1"/>
    <col min="11" max="11" width="14.57421875" style="52" customWidth="1"/>
    <col min="12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340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1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278</v>
      </c>
      <c r="J4" s="59" t="s">
        <v>319</v>
      </c>
      <c r="K4" s="60" t="s">
        <v>320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1437468235</v>
      </c>
      <c r="K8" s="53">
        <f>K9+K16+K26+K35+K39</f>
        <v>1488940523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3">
        <f>SUM(J10:J15)</f>
        <v>840922</v>
      </c>
      <c r="K9" s="53">
        <f>SUM(K10:K15)</f>
        <v>964520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713597</v>
      </c>
      <c r="K11" s="7">
        <v>715157</v>
      </c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95700</v>
      </c>
      <c r="K14" s="7">
        <v>172793</v>
      </c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31625</v>
      </c>
      <c r="K15" s="7">
        <v>76570</v>
      </c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3">
        <f>SUM(J17:J25)</f>
        <v>1428301322</v>
      </c>
      <c r="K16" s="53">
        <f>SUM(K17:K25)</f>
        <v>1480370773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219517630</v>
      </c>
      <c r="K17" s="7">
        <v>227889927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1104093017</v>
      </c>
      <c r="K18" s="7">
        <v>1134033060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19402579</v>
      </c>
      <c r="K19" s="7">
        <v>23453816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38824413</v>
      </c>
      <c r="K20" s="7">
        <v>42668184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>
        <v>8046</v>
      </c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3021782</v>
      </c>
      <c r="K23" s="7">
        <v>8992011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7020941</v>
      </c>
      <c r="K24" s="7">
        <v>6840127</v>
      </c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36420960</v>
      </c>
      <c r="K25" s="7">
        <v>36485602</v>
      </c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3">
        <f>SUM(J27:J34)</f>
        <v>8325991</v>
      </c>
      <c r="K26" s="53">
        <f>SUM(K27:K34)</f>
        <v>7605230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1486799</v>
      </c>
      <c r="K27" s="7"/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6839192</v>
      </c>
      <c r="K29" s="7">
        <v>7605230</v>
      </c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165874639</v>
      </c>
      <c r="K40" s="53">
        <f>K41+K49+K56+K64</f>
        <v>269482068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3">
        <f>SUM(J42:J48)</f>
        <v>3802605</v>
      </c>
      <c r="K41" s="53">
        <f>SUM(K42:K48)</f>
        <v>6681614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3785200</v>
      </c>
      <c r="K42" s="7">
        <v>6644481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17405</v>
      </c>
      <c r="K45" s="7">
        <v>37133</v>
      </c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3">
        <f>SUM(J50:J55)</f>
        <v>28401175</v>
      </c>
      <c r="K49" s="53">
        <f>SUM(K50:K55)</f>
        <v>86500694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/>
      <c r="K50" s="7"/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7127522</v>
      </c>
      <c r="K51" s="7">
        <v>76742468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55376</v>
      </c>
      <c r="K53" s="7">
        <v>499795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20410319</v>
      </c>
      <c r="K54" s="7">
        <v>8118930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807958</v>
      </c>
      <c r="K55" s="7">
        <v>1139501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3">
        <f>SUM(J57:J63)</f>
        <v>125714931</v>
      </c>
      <c r="K56" s="53">
        <f>SUM(K57:K63)</f>
        <v>158818005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/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126409</v>
      </c>
      <c r="K61" s="7">
        <v>126409</v>
      </c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125588522</v>
      </c>
      <c r="K62" s="7">
        <v>158691596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7955928</v>
      </c>
      <c r="K64" s="7">
        <v>17481755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1617979</v>
      </c>
      <c r="K65" s="7">
        <v>8870410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1604960853</v>
      </c>
      <c r="K66" s="53">
        <f>K7+K8+K40+K65</f>
        <v>1767293001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3400080</v>
      </c>
      <c r="K67" s="8">
        <v>3425188</v>
      </c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4">
        <f>J70+J71+J72+J78+J79+J82+J85</f>
        <v>1472362809</v>
      </c>
      <c r="K69" s="54">
        <f>K70+K71+K72+K78+K79+K82+K85</f>
        <v>1473039302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1088372400</v>
      </c>
      <c r="K70" s="7">
        <v>1088372400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3">
        <f>J73+J74-J75+J76+J77</f>
        <v>95288409</v>
      </c>
      <c r="K72" s="53">
        <f>K73+K74-K75+K76+K77</f>
        <v>92795249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42204587</v>
      </c>
      <c r="K73" s="7">
        <v>42204587</v>
      </c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11896874</v>
      </c>
      <c r="K74" s="7">
        <v>11484818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11896874</v>
      </c>
      <c r="K75" s="7">
        <v>11484818</v>
      </c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53083822</v>
      </c>
      <c r="K77" s="7">
        <v>50590662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3">
        <f>J80-J81</f>
        <v>174212465</v>
      </c>
      <c r="K79" s="53">
        <f>K80-K81</f>
        <v>266891553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174212465</v>
      </c>
      <c r="K80" s="7">
        <v>266891553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3">
        <f>J83-J84</f>
        <v>93043961</v>
      </c>
      <c r="K82" s="53">
        <f>K83-K84</f>
        <v>3916317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93043961</v>
      </c>
      <c r="K83" s="7">
        <v>3916317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>
        <v>21445574</v>
      </c>
      <c r="K85" s="7">
        <v>21063783</v>
      </c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3881610</v>
      </c>
      <c r="K86" s="53">
        <f>SUM(K87:K89)</f>
        <v>3608263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145500</v>
      </c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3736110</v>
      </c>
      <c r="K89" s="7">
        <v>3608263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42790285</v>
      </c>
      <c r="K90" s="53">
        <f>SUM(K91:K99)</f>
        <v>61470316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>
        <v>19214681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42790285</v>
      </c>
      <c r="K93" s="7">
        <v>42255635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77291266</v>
      </c>
      <c r="K100" s="53">
        <f>SUM(K101:K112)</f>
        <v>222003039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/>
      <c r="K101" s="7"/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>
        <v>486848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20088127</v>
      </c>
      <c r="K103" s="7">
        <v>14850202</v>
      </c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6296395</v>
      </c>
      <c r="K104" s="7">
        <v>119070534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19919316</v>
      </c>
      <c r="K105" s="7">
        <v>57746464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15564024</v>
      </c>
      <c r="K108" s="7">
        <v>14231282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9609127</v>
      </c>
      <c r="K109" s="7">
        <v>10395269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3280033</v>
      </c>
      <c r="K110" s="7">
        <v>3221018</v>
      </c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2534244</v>
      </c>
      <c r="K112" s="7">
        <v>2001422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8634883</v>
      </c>
      <c r="K113" s="7">
        <v>7172081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1604960853</v>
      </c>
      <c r="K114" s="53">
        <f>K69+K86+K90+K100+K113</f>
        <v>1767293001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>
        <v>3400080</v>
      </c>
      <c r="K115" s="8">
        <v>3425188</v>
      </c>
    </row>
    <row r="116" spans="1:11" ht="12.75">
      <c r="A116" s="194" t="s">
        <v>310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>
        <v>1450917235</v>
      </c>
      <c r="K118" s="7">
        <v>1451975519</v>
      </c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>
        <v>21445574</v>
      </c>
      <c r="K119" s="8">
        <v>21063783</v>
      </c>
    </row>
    <row r="120" spans="1:11" ht="12.75">
      <c r="A120" s="211" t="s">
        <v>311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L66" sqref="L6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340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1.7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4">
        <f>SUM(J8:J9)</f>
        <v>152797602</v>
      </c>
      <c r="K7" s="54">
        <f>SUM(K8:K9)</f>
        <v>139039485</v>
      </c>
      <c r="L7" s="54">
        <f>SUM(L8:L9)</f>
        <v>174221276</v>
      </c>
      <c r="M7" s="54">
        <f>SUM(M8:M9)</f>
        <v>157495888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151610081</v>
      </c>
      <c r="K8" s="7">
        <v>138360606</v>
      </c>
      <c r="L8" s="7">
        <v>172651883</v>
      </c>
      <c r="M8" s="7">
        <v>156925513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1187521</v>
      </c>
      <c r="K9" s="7">
        <v>678879</v>
      </c>
      <c r="L9" s="7">
        <v>1569393</v>
      </c>
      <c r="M9" s="7">
        <v>570375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182817536</v>
      </c>
      <c r="K10" s="53">
        <f>K11+K12+K16+K20+K21+K22+K25+K26</f>
        <v>149549136</v>
      </c>
      <c r="L10" s="53">
        <f>L11+L12+L16+L20+L21+L22+L25+L26</f>
        <v>171283954</v>
      </c>
      <c r="M10" s="53">
        <f>M11+M12+M16+M20+M21+M22+M25+M26</f>
        <v>130724467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50544279</v>
      </c>
      <c r="K12" s="53">
        <f>SUM(K13:K15)</f>
        <v>43554961</v>
      </c>
      <c r="L12" s="53">
        <f>SUM(L13:L15)</f>
        <v>55825810</v>
      </c>
      <c r="M12" s="53">
        <f>SUM(M13:M15)</f>
        <v>47330609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29255382</v>
      </c>
      <c r="K13" s="7">
        <v>25457998</v>
      </c>
      <c r="L13" s="7">
        <v>31909539</v>
      </c>
      <c r="M13" s="7">
        <v>27153603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17993</v>
      </c>
      <c r="K14" s="7">
        <v>16437</v>
      </c>
      <c r="L14" s="7">
        <v>23324</v>
      </c>
      <c r="M14" s="7">
        <v>20291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21270904</v>
      </c>
      <c r="K15" s="7">
        <v>18080526</v>
      </c>
      <c r="L15" s="7">
        <v>23892947</v>
      </c>
      <c r="M15" s="7">
        <v>20156715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48112290</v>
      </c>
      <c r="K16" s="53">
        <f>SUM(K17:K19)</f>
        <v>33733217</v>
      </c>
      <c r="L16" s="53">
        <f>SUM(L17:L19)</f>
        <v>50805128</v>
      </c>
      <c r="M16" s="53">
        <f>SUM(M17:M19)</f>
        <v>35279378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28529131</v>
      </c>
      <c r="K17" s="7">
        <v>20546960</v>
      </c>
      <c r="L17" s="7">
        <v>30148006</v>
      </c>
      <c r="M17" s="7">
        <v>21163352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12679120</v>
      </c>
      <c r="K18" s="7">
        <v>8387276</v>
      </c>
      <c r="L18" s="7">
        <v>13837457</v>
      </c>
      <c r="M18" s="7">
        <v>9345401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6904039</v>
      </c>
      <c r="K19" s="7">
        <v>4798981</v>
      </c>
      <c r="L19" s="7">
        <v>6819665</v>
      </c>
      <c r="M19" s="7">
        <v>4770625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59067902</v>
      </c>
      <c r="K20" s="7">
        <v>54443754</v>
      </c>
      <c r="L20" s="7">
        <v>41903167</v>
      </c>
      <c r="M20" s="7">
        <v>32776564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21801688</v>
      </c>
      <c r="K21" s="7">
        <v>14783595</v>
      </c>
      <c r="L21" s="7">
        <v>22257198</v>
      </c>
      <c r="M21" s="7">
        <v>15155643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2681078</v>
      </c>
      <c r="K25" s="7">
        <v>2681078</v>
      </c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610299</v>
      </c>
      <c r="K26" s="7">
        <v>352531</v>
      </c>
      <c r="L26" s="7">
        <v>492651</v>
      </c>
      <c r="M26" s="7">
        <v>182273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4367734</v>
      </c>
      <c r="K27" s="53">
        <f>SUM(K28:K32)</f>
        <v>2702186</v>
      </c>
      <c r="L27" s="53">
        <f>SUM(L28:L32)</f>
        <v>3671453</v>
      </c>
      <c r="M27" s="53">
        <f>SUM(M28:M32)</f>
        <v>2237260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>
        <v>-449112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3727010</v>
      </c>
      <c r="K29" s="7">
        <v>2089627</v>
      </c>
      <c r="L29" s="7">
        <v>3071074</v>
      </c>
      <c r="M29" s="7">
        <v>2163963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381838</v>
      </c>
      <c r="K30" s="7">
        <v>381838</v>
      </c>
      <c r="L30" s="7">
        <v>381838</v>
      </c>
      <c r="M30" s="7">
        <v>381838</v>
      </c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258886</v>
      </c>
      <c r="K32" s="7">
        <v>230721</v>
      </c>
      <c r="L32" s="7">
        <v>218541</v>
      </c>
      <c r="M32" s="7">
        <v>140571</v>
      </c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2206989</v>
      </c>
      <c r="K33" s="53">
        <f>SUM(K34:K37)</f>
        <v>1445065</v>
      </c>
      <c r="L33" s="53">
        <f>SUM(L34:L37)</f>
        <v>3074249</v>
      </c>
      <c r="M33" s="53">
        <f>SUM(M34:M37)</f>
        <v>2090918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562457</v>
      </c>
      <c r="K34" s="7">
        <v>294979</v>
      </c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1644532</v>
      </c>
      <c r="K35" s="7">
        <v>1150086</v>
      </c>
      <c r="L35" s="7">
        <v>3074211</v>
      </c>
      <c r="M35" s="7">
        <v>2090918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>
        <v>38</v>
      </c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157165336</v>
      </c>
      <c r="K42" s="53">
        <f>K7+K27+K38+K40</f>
        <v>141741671</v>
      </c>
      <c r="L42" s="53">
        <f>L7+L27+L38+L40</f>
        <v>177892729</v>
      </c>
      <c r="M42" s="53">
        <f>M7+M27+M38+M40</f>
        <v>159733148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185024525</v>
      </c>
      <c r="K43" s="53">
        <f>K10+K33+K39+K41</f>
        <v>150994201</v>
      </c>
      <c r="L43" s="53">
        <f>L10+L33+L39+L41</f>
        <v>174358203</v>
      </c>
      <c r="M43" s="53">
        <f>M10+M33+M39+M41</f>
        <v>132815385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-27859189</v>
      </c>
      <c r="K44" s="53">
        <f>K42-K43</f>
        <v>-9252530</v>
      </c>
      <c r="L44" s="53">
        <f>L42-L43</f>
        <v>3534526</v>
      </c>
      <c r="M44" s="53">
        <f>M42-M43</f>
        <v>26917763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3534526</v>
      </c>
      <c r="M45" s="53">
        <f>IF(M42&gt;M43,M42-M43,0)</f>
        <v>26917763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27859189</v>
      </c>
      <c r="K46" s="53">
        <f>IF(K43&gt;K42,K43-K42,0)</f>
        <v>9252530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-27859189</v>
      </c>
      <c r="K48" s="53">
        <f>K44-K47</f>
        <v>-9252530</v>
      </c>
      <c r="L48" s="53">
        <f>L44-L47</f>
        <v>3534526</v>
      </c>
      <c r="M48" s="53">
        <f>M44-M47</f>
        <v>26917763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3534526</v>
      </c>
      <c r="M49" s="53">
        <f>IF(M48&gt;0,M48,0)</f>
        <v>26917763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4">
        <v>154</v>
      </c>
      <c r="J50" s="61">
        <f>IF(J48&lt;0,-J48,0)</f>
        <v>27859189</v>
      </c>
      <c r="K50" s="61">
        <f>IF(K48&lt;0,-K48,0)</f>
        <v>9252530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4" t="s">
        <v>312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291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29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-26720575</v>
      </c>
      <c r="K53" s="7">
        <v>-8822781</v>
      </c>
      <c r="L53" s="7">
        <v>3916317</v>
      </c>
      <c r="M53" s="7">
        <v>26363189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>
        <v>-1138614</v>
      </c>
      <c r="K54" s="8">
        <v>-429749</v>
      </c>
      <c r="L54" s="8">
        <v>-381791</v>
      </c>
      <c r="M54" s="8">
        <v>554574</v>
      </c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291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-27859189</v>
      </c>
      <c r="K56" s="6">
        <v>-9252530</v>
      </c>
      <c r="L56" s="6">
        <v>3534526</v>
      </c>
      <c r="M56" s="6">
        <v>26917763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297338</v>
      </c>
      <c r="K57" s="53">
        <f>SUM(K58:K64)</f>
        <v>59219</v>
      </c>
      <c r="L57" s="53">
        <f>SUM(L58:L64)</f>
        <v>-543962</v>
      </c>
      <c r="M57" s="53">
        <f>SUM(M58:M64)</f>
        <v>-1052596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297338</v>
      </c>
      <c r="K60" s="7">
        <v>59219</v>
      </c>
      <c r="L60" s="7">
        <v>-543962</v>
      </c>
      <c r="M60" s="7">
        <v>-1052596</v>
      </c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59468</v>
      </c>
      <c r="K65" s="7">
        <v>11844</v>
      </c>
      <c r="L65" s="7">
        <v>-108792</v>
      </c>
      <c r="M65" s="7">
        <v>-210519</v>
      </c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237870</v>
      </c>
      <c r="K66" s="53">
        <f>K57-K65</f>
        <v>47375</v>
      </c>
      <c r="L66" s="53">
        <f>L57-L65</f>
        <v>-435170</v>
      </c>
      <c r="M66" s="53">
        <f>M57-M65</f>
        <v>-842077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-27621319</v>
      </c>
      <c r="K67" s="61">
        <f>K56+K66</f>
        <v>-9205155</v>
      </c>
      <c r="L67" s="61">
        <f>L56+L66</f>
        <v>3099356</v>
      </c>
      <c r="M67" s="61">
        <f>M56+M66</f>
        <v>26075686</v>
      </c>
    </row>
    <row r="68" spans="1:13" ht="12.75" customHeight="1">
      <c r="A68" s="238" t="s">
        <v>313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93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94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v>-26482705</v>
      </c>
      <c r="K70" s="7">
        <v>-8775406</v>
      </c>
      <c r="L70" s="7">
        <v>3481147</v>
      </c>
      <c r="M70" s="7">
        <v>25521112</v>
      </c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>
        <v>-1138614</v>
      </c>
      <c r="K71" s="8">
        <v>-429749</v>
      </c>
      <c r="L71" s="8">
        <v>-381791</v>
      </c>
      <c r="M71" s="8">
        <v>554574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6" width="9.140625" style="52" customWidth="1"/>
    <col min="7" max="7" width="8.7109375" style="52" customWidth="1"/>
    <col min="8" max="8" width="9.140625" style="52" hidden="1" customWidth="1"/>
    <col min="9" max="9" width="9.140625" style="52" customWidth="1"/>
    <col min="10" max="10" width="12.7109375" style="52" customWidth="1"/>
    <col min="11" max="11" width="14.7109375" style="52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340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279</v>
      </c>
      <c r="J4" s="66" t="s">
        <v>319</v>
      </c>
      <c r="K4" s="66" t="s">
        <v>320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7">
        <v>2</v>
      </c>
      <c r="J5" s="68" t="s">
        <v>283</v>
      </c>
      <c r="K5" s="68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-27859189</v>
      </c>
      <c r="K7" s="7">
        <v>3534526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59067902</v>
      </c>
      <c r="K8" s="7">
        <v>41903167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166989911</v>
      </c>
      <c r="K9" s="7">
        <v>145320393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495464</v>
      </c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3">
        <f>SUM(J7:J12)</f>
        <v>198694088</v>
      </c>
      <c r="K13" s="53">
        <f>SUM(K7:K12)</f>
        <v>190758086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83332110</v>
      </c>
      <c r="K15" s="7">
        <v>56890373</v>
      </c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2396918</v>
      </c>
      <c r="K16" s="7">
        <v>2661343</v>
      </c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6756461</v>
      </c>
      <c r="K17" s="7">
        <v>8990590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3">
        <f>SUM(J14:J17)</f>
        <v>92485489</v>
      </c>
      <c r="K18" s="53">
        <f>SUM(K14:K17)</f>
        <v>68542306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IF(J13&gt;J18,J13-J18,0)</f>
        <v>106208599</v>
      </c>
      <c r="K19" s="53">
        <f>IF(K13&gt;K18,K13-K18,0)</f>
        <v>122215780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259477</v>
      </c>
      <c r="K22" s="7">
        <v>250839</v>
      </c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3615697</v>
      </c>
      <c r="K24" s="7">
        <v>1752587</v>
      </c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>
        <v>381838</v>
      </c>
      <c r="K25" s="7">
        <v>381838</v>
      </c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407418</v>
      </c>
      <c r="K26" s="7">
        <v>870761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4664430</v>
      </c>
      <c r="K27" s="53">
        <f>SUM(K22:K26)</f>
        <v>3256025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103586937</v>
      </c>
      <c r="K28" s="7">
        <v>41346037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45811513</v>
      </c>
      <c r="K30" s="7">
        <v>35597372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149398450</v>
      </c>
      <c r="K31" s="53">
        <f>SUM(K28:K30)</f>
        <v>76943409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144734020</v>
      </c>
      <c r="K33" s="53">
        <f>IF(K31&gt;K27,K31-K27,0)</f>
        <v>73687384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>
        <v>5795280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3">
        <f>SUM(J35:J37)</f>
        <v>0</v>
      </c>
      <c r="K38" s="53">
        <f>SUM(K35:K37)</f>
        <v>5795280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5427778</v>
      </c>
      <c r="K39" s="7">
        <v>44091433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>
        <v>21210</v>
      </c>
      <c r="K40" s="7">
        <v>59015</v>
      </c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172019</v>
      </c>
      <c r="K43" s="7">
        <v>647401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3">
        <f>SUM(J39:J43)</f>
        <v>5621007</v>
      </c>
      <c r="K44" s="53">
        <f>SUM(K39:K43)</f>
        <v>44797849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IF(J44&gt;J38,J44-J38,0)</f>
        <v>5621007</v>
      </c>
      <c r="K46" s="53">
        <f>IF(K44&gt;K38,K44-K38,0)</f>
        <v>39002569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9525827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63">
        <f>IF(J20-J19+J33-J32+J46-J45&gt;0,J20-J19+J33-J32+J46-J45,0)</f>
        <v>44146428</v>
      </c>
      <c r="K48" s="53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56607921</v>
      </c>
      <c r="K49" s="7">
        <v>7955928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>
        <v>9525827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44146428</v>
      </c>
      <c r="K51" s="7"/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4">
        <f>J49+J50-J51</f>
        <v>12461493</v>
      </c>
      <c r="K52" s="61">
        <f>K49+K50-K51</f>
        <v>17481755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279</v>
      </c>
      <c r="J4" s="66" t="s">
        <v>319</v>
      </c>
      <c r="K4" s="66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1">
        <v>2</v>
      </c>
      <c r="J5" s="72" t="s">
        <v>283</v>
      </c>
      <c r="K5" s="72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2" width="9.140625" style="75" customWidth="1"/>
    <col min="3" max="3" width="5.28125" style="75" customWidth="1"/>
    <col min="4" max="4" width="9.140625" style="75" customWidth="1"/>
    <col min="5" max="5" width="10.140625" style="75" bestFit="1" customWidth="1"/>
    <col min="6" max="7" width="9.140625" style="75" customWidth="1"/>
    <col min="8" max="8" width="7.28125" style="75" customWidth="1"/>
    <col min="9" max="9" width="9.140625" style="75" customWidth="1"/>
    <col min="10" max="10" width="11.8515625" style="75" customWidth="1"/>
    <col min="11" max="11" width="12.7109375" style="75" customWidth="1"/>
    <col min="12" max="16384" width="9.140625" style="75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">
      <c r="A2" s="42"/>
      <c r="B2" s="73"/>
      <c r="C2" s="267" t="s">
        <v>282</v>
      </c>
      <c r="D2" s="267"/>
      <c r="E2" s="76" t="s">
        <v>323</v>
      </c>
      <c r="F2" s="43" t="s">
        <v>250</v>
      </c>
      <c r="G2" s="268" t="s">
        <v>324</v>
      </c>
      <c r="H2" s="269"/>
      <c r="I2" s="73"/>
      <c r="J2" s="73"/>
      <c r="K2" s="73"/>
      <c r="L2" s="77"/>
    </row>
    <row r="3" spans="1:11" ht="21.75">
      <c r="A3" s="270" t="s">
        <v>59</v>
      </c>
      <c r="B3" s="270"/>
      <c r="C3" s="270"/>
      <c r="D3" s="270"/>
      <c r="E3" s="270"/>
      <c r="F3" s="270"/>
      <c r="G3" s="270"/>
      <c r="H3" s="270"/>
      <c r="I3" s="80" t="s">
        <v>305</v>
      </c>
      <c r="J3" s="81" t="s">
        <v>150</v>
      </c>
      <c r="K3" s="81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3">
        <v>2</v>
      </c>
      <c r="J4" s="82" t="s">
        <v>283</v>
      </c>
      <c r="K4" s="82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44">
        <v>1</v>
      </c>
      <c r="J5" s="45">
        <v>1088372400</v>
      </c>
      <c r="K5" s="45">
        <v>1088372400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44">
        <v>2</v>
      </c>
      <c r="J6" s="46"/>
      <c r="K6" s="46"/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44">
        <v>3</v>
      </c>
      <c r="J7" s="46">
        <v>113483533</v>
      </c>
      <c r="K7" s="46">
        <v>111425542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44">
        <v>4</v>
      </c>
      <c r="J8" s="46">
        <v>176633174</v>
      </c>
      <c r="K8" s="46">
        <v>269054350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44">
        <v>5</v>
      </c>
      <c r="J9" s="46">
        <v>92786048</v>
      </c>
      <c r="K9" s="46">
        <v>3534526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44">
        <v>6</v>
      </c>
      <c r="J10" s="46"/>
      <c r="K10" s="46"/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44">
        <v>7</v>
      </c>
      <c r="J11" s="46"/>
      <c r="K11" s="46"/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44">
        <v>8</v>
      </c>
      <c r="J12" s="46">
        <v>1087654</v>
      </c>
      <c r="K12" s="46">
        <v>652484</v>
      </c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44">
        <v>9</v>
      </c>
      <c r="J13" s="46"/>
      <c r="K13" s="4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8">
        <f>SUM(J5:J13)</f>
        <v>1472362809</v>
      </c>
      <c r="K14" s="78">
        <f>SUM(K5:K13)</f>
        <v>1473039302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/>
      <c r="K15" s="46"/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/>
      <c r="K16" s="46"/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/>
      <c r="K17" s="46"/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/>
      <c r="K18" s="46"/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/>
      <c r="K19" s="46"/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/>
      <c r="K20" s="4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>
        <v>1450917235</v>
      </c>
      <c r="K23" s="45">
        <v>1451975519</v>
      </c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9">
        <v>21445574</v>
      </c>
      <c r="K24" s="79">
        <v>21063783</v>
      </c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Margerita Rovis</cp:lastModifiedBy>
  <cp:lastPrinted>2013-07-29T12:33:44Z</cp:lastPrinted>
  <dcterms:created xsi:type="dcterms:W3CDTF">2008-10-17T11:51:54Z</dcterms:created>
  <dcterms:modified xsi:type="dcterms:W3CDTF">2013-07-29T12:33:56Z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