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<sst xmlns="http://schemas.openxmlformats.org/spreadsheetml/2006/main" count="399" uniqueCount="344">
  <si>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</si>
  <si>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</si>
  <si>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</si>
  <si>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</si>
  <si>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</si>
  <si>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</si>
  <si>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</si>
  <si>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</si>
  <si>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</si>
  <si>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</si>
  <si>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</si>
  <si>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</si>
  <si>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</si>
  <si>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</si>
  <si>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</si>
  <si>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</si>
  <si>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</si>
  <si>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</si>
  <si>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</si>
  <si>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</si>
  <si>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</si>
  <si>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</si>
  <si>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</si>
  <si>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</si>
  <si>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</si>
  <si>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</si>
  <si>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</si>
  <si>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</si>
  <si>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</si>
  <si>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</si>
  <si>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</si>
  <si>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</si>
  <si>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</si>
  <si>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</si>
  <si>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</si>
  <si>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</si>
  <si>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</si>
  <si>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</si>
  <si>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</si>
  <si>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</si>
  <si>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</si>
  <si>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</si>
  <si>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</si>
  <si>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</si>
  <si>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</si>
  <si>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</si>
  <si>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</si>
  <si>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</si>
  <si>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</si>
  <si>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</si>
  <si>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</si>
  <si>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</si>
  <si>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</si>
  <si>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</si>
  <si>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</si>
  <si>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</si>
  <si>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</si>
  <si>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</si>
  <si>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</si>
  <si>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</si>
  <si>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</si>
  <si>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</si>
  <si>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</si>
  <si>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</si>
  <si>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</si>
  <si>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</si>
  <si>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</si>
  <si>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</si>
  <si>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</si>
  <si>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</si>
  <si>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</si>
  <si>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</si>
  <si>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</si>
  <si>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</si>
  <si>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</si>
  <si>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</si>
  <si>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</si>
  <si>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</si>
  <si>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</si>
  <si>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</si>
  <si>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</si>
  <si>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</si>
  <si>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</si>
  <si>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</si>
  <si>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</si>
  <si>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</si>
  <si>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</si>
  <si>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</si>
  <si>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</si>
  <si>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</si>
  <si>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</si>
  <si>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</si>
  <si>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</si>
  <si>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</si>
  <si>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</si>
  <si>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</si>
  <si>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</si>
  <si>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</si>
  <si>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</si>
  <si>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</si>
  <si>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</si>
  <si>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</si>
  <si>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</si>
  <si>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</si>
  <si>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</si>
  <si>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</si>
  <si>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</si>
  <si>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</si>
  <si>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</si>
  <si>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</si>
  <si>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</si>
  <si>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</si>
  <si>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</si>
  <si>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</si>
  <si>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</si>
  <si>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</si>
  <si>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</si>
  <si>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</si>
  <si>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</si>
  <si>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</si>
  <si>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</si>
  <si>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</si>
  <si>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</si>
  <si>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</si>
  <si>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</si>
  <si>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</si>
  <si>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</si>
  <si>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</si>
  <si>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</si>
  <si>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</si>
  <si>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</si>
  <si>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</si>
  <si>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</si>
  <si>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</si>
  <si>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</si>
  <si>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</si>
  <si>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</si>
  <si>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</si>
  <si>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</si>
  <si>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</si>
  <si>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</si>
  <si>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</si>
  <si>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</si>
  <si>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</si>
  <si>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</si>
  <si>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</si>
  <si>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</si>
  <si>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</si>
  <si>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</si>
  <si>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</si>
  <si>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</si>
  <si>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</si>
  <si>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</si>
  <si>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</si>
  <si>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</si>
  <si>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</si>
  <si>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</si>
  <si>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</si>
  <si>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</si>
  <si>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</si>
  <si>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</si>
  <si>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</si>
  <si>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</si>
  <si>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</si>
  <si>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</si>
  <si>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</si>
  <si>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</si>
  <si>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</si>
  <si>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</si>
  <si>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</si>
  <si>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</si>
  <si>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</si>
  <si>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</si>
  <si>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</si>
  <si>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</si>
  <si>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</si>
  <si>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</si>
  <si>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</si>
  <si>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</si>
  <si>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</si>
  <si>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</si>
  <si>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</si>
  <si>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</si>
  <si>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</si>
  <si>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</si>
  <si>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</si>
  <si>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</si>
  <si>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</si>
  <si>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</si>
  <si>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</si>
  <si>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</si>
  <si>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</si>
  <si>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</si>
  <si>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</si>
  <si>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</si>
  <si>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</si>
  <si>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</si>
  <si>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</si>
  <si>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</si>
  <si>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</si>
  <si>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</si>
  <si>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</si>
  <si>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</si>
  <si>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</si>
  <si>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</si>
  <si>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</si>
  <si>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</si>
  <si>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</si>
  <si>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</si>
  <si>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</si>
  <si>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</si>
  <si>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</si>
  <si>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</si>
  <si>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</si>
  <si>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</si>
  <si>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</si>
  <si>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</si>
  <si>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</si>
  <si>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</si>
  <si>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</si>
  <si>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</si>
  <si>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</si>
  <si>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</si>
  <si>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</si>
  <si>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</si>
  <si>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</si>
  <si>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</si>
  <si>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</si>
  <si>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</si>
  <si>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</si>
  <si>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</si>
  <si>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</si>
  <si>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</si>
  <si>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</si>
  <si>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</si>
  <si>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</si>
  <si>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</si>
  <si>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</si>
  <si>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</si>
  <si>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</si>
  <si>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</si>
  <si>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</si>
  <si>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</si>
  <si>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</si>
  <si>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</si>
  <si>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</si>
  <si>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</si>
  <si>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</si>
  <si>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</si>
  <si>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</si>
  <si>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</si>
  <si>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</si>
  <si>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</si>
  <si>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</si>
  <si>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</si>
  <si>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</si>
  <si>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</si>
  <si>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</si>
  <si>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</si>
  <si>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</si>
  <si>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</si>
  <si>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</si>
  <si>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</si>
  <si>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</si>
  <si>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</si>
  <si>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</si>
  <si>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</si>
  <si>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</si>
  <si>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</si>
  <si>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</si>
  <si>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</si>
  <si>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</si>
  <si>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</si>
  <si>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</si>
  <si>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</si>
  <si>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</si>
  <si>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</si>
  <si>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</si>
  <si>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</si>
  <si>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</si>
  <si>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</si>
  <si>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</si>
  <si>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</si>
  <si>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</si>
  <si>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</si>
  <si>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</si>
  <si>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</si>
  <si>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</si>
  <si>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</si>
  <si>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</si>
  <si>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</si>
  <si>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</si>
  <si>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</si>
  <si>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</si>
  <si>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</si>
  <si>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</si>
  <si>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</si>
  <si>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</si>
  <si>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</si>
  <si>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</si>
  <si>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</si>
  <si>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</si>
  <si>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</si>
  <si>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</si>
  <si>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</si>
  <si>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</si>
  <si>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</si>
  <si>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</si>
  <si>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</si>
  <si>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</si>
  <si>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</si>
  <si>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</si>
  <si>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</si>
  <si>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</si>
  <si>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</si>
  <si>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</si>
  <si>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</si>
  <si>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</si>
  <si>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</si>
  <si>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</si>
  <si>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</si>
  <si>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</si>
  <si>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</si>
  <si>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</si>
  <si>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30.09.2012.</t>
  </si>
  <si>
    <t>03474780</t>
  </si>
  <si>
    <t>040020834</t>
  </si>
  <si>
    <t>57444289760</t>
  </si>
  <si>
    <t>PLAVA LAGUNA D.D.</t>
  </si>
  <si>
    <t>POREČ</t>
  </si>
  <si>
    <t>RADE KONČARA 12</t>
  </si>
  <si>
    <t>mail@lagunaporec.com</t>
  </si>
  <si>
    <t>www.lagunaporec.com</t>
  </si>
  <si>
    <t>ISTARSKA</t>
  </si>
  <si>
    <t>NE</t>
  </si>
  <si>
    <t>5510</t>
  </si>
  <si>
    <t>KOCIJANČIĆ SUZANA</t>
  </si>
  <si>
    <t>052/410-224</t>
  </si>
  <si>
    <t>052/410-282</t>
  </si>
  <si>
    <t>suzana.kocijancic@plavalaguna.hr</t>
  </si>
  <si>
    <t>STAVER NEVEN</t>
  </si>
  <si>
    <t>stanje na dan 30.09.2012.</t>
  </si>
  <si>
    <t>Obveznik: PLAVA LAGUNA d.d.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</si>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</sst>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lagunaporec.com" TargetMode="External" /><Relationship Id="rId2" Type="http://schemas.openxmlformats.org/officeDocument/2006/relationships/hyperlink" Target="http://www.lagunaporec.com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2812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2" t="s">
        <v>325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1" t="s">
        <v>252</v>
      </c>
      <c r="B8" s="192"/>
      <c r="C8" s="172" t="s">
        <v>326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3"/>
      <c r="C10" s="172" t="s">
        <v>327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4" t="s">
        <v>328</v>
      </c>
      <c r="D12" s="180"/>
      <c r="E12" s="180"/>
      <c r="F12" s="180"/>
      <c r="G12" s="180"/>
      <c r="H12" s="180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81">
        <v>52440</v>
      </c>
      <c r="D14" s="182"/>
      <c r="E14" s="16"/>
      <c r="F14" s="174" t="s">
        <v>329</v>
      </c>
      <c r="G14" s="180"/>
      <c r="H14" s="180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4" t="s">
        <v>330</v>
      </c>
      <c r="D16" s="180"/>
      <c r="E16" s="180"/>
      <c r="F16" s="180"/>
      <c r="G16" s="180"/>
      <c r="H16" s="180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4" t="s">
        <v>331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4" t="s">
        <v>332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348</v>
      </c>
      <c r="D22" s="174" t="s">
        <v>329</v>
      </c>
      <c r="E22" s="131"/>
      <c r="F22" s="132"/>
      <c r="G22" s="158"/>
      <c r="H22" s="17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18</v>
      </c>
      <c r="D24" s="174" t="s">
        <v>333</v>
      </c>
      <c r="E24" s="131"/>
      <c r="F24" s="131"/>
      <c r="G24" s="132"/>
      <c r="H24" s="51" t="s">
        <v>261</v>
      </c>
      <c r="I24" s="128">
        <v>1123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2" t="s">
        <v>334</v>
      </c>
      <c r="D26" s="25"/>
      <c r="E26" s="33"/>
      <c r="F26" s="24"/>
      <c r="G26" s="133" t="s">
        <v>263</v>
      </c>
      <c r="H26" s="159"/>
      <c r="I26" s="123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39" t="s">
        <v>264</v>
      </c>
      <c r="B28" s="140"/>
      <c r="C28" s="135"/>
      <c r="D28" s="135"/>
      <c r="E28" s="136" t="s">
        <v>265</v>
      </c>
      <c r="F28" s="137"/>
      <c r="G28" s="137"/>
      <c r="H28" s="129" t="s">
        <v>266</v>
      </c>
      <c r="I28" s="13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2"/>
      <c r="B30" s="175"/>
      <c r="C30" s="175"/>
      <c r="D30" s="176"/>
      <c r="E30" s="142"/>
      <c r="F30" s="175"/>
      <c r="G30" s="175"/>
      <c r="H30" s="172"/>
      <c r="I30" s="173"/>
      <c r="J30" s="10"/>
      <c r="K30" s="10"/>
      <c r="L30" s="10"/>
    </row>
    <row r="31" spans="1:12" ht="12.75">
      <c r="A31" s="94"/>
      <c r="B31" s="22"/>
      <c r="C31" s="21"/>
      <c r="D31" s="143"/>
      <c r="E31" s="143"/>
      <c r="F31" s="143"/>
      <c r="G31" s="138"/>
      <c r="H31" s="16"/>
      <c r="I31" s="101"/>
      <c r="J31" s="10"/>
      <c r="K31" s="10"/>
      <c r="L31" s="10"/>
    </row>
    <row r="32" spans="1:12" ht="12.75">
      <c r="A32" s="142"/>
      <c r="B32" s="175"/>
      <c r="C32" s="175"/>
      <c r="D32" s="176"/>
      <c r="E32" s="142"/>
      <c r="F32" s="175"/>
      <c r="G32" s="175"/>
      <c r="H32" s="172"/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2"/>
      <c r="B34" s="175"/>
      <c r="C34" s="175"/>
      <c r="D34" s="176"/>
      <c r="E34" s="142"/>
      <c r="F34" s="175"/>
      <c r="G34" s="175"/>
      <c r="H34" s="172"/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2"/>
      <c r="B36" s="175"/>
      <c r="C36" s="175"/>
      <c r="D36" s="176"/>
      <c r="E36" s="142"/>
      <c r="F36" s="175"/>
      <c r="G36" s="175"/>
      <c r="H36" s="172"/>
      <c r="I36" s="173"/>
      <c r="J36" s="10"/>
      <c r="K36" s="10"/>
      <c r="L36" s="10"/>
    </row>
    <row r="37" spans="1:12" ht="12.75">
      <c r="A37" s="103"/>
      <c r="B37" s="30"/>
      <c r="C37" s="147"/>
      <c r="D37" s="148"/>
      <c r="E37" s="16"/>
      <c r="F37" s="147"/>
      <c r="G37" s="148"/>
      <c r="H37" s="16"/>
      <c r="I37" s="95"/>
      <c r="J37" s="10"/>
      <c r="K37" s="10"/>
      <c r="L37" s="10"/>
    </row>
    <row r="38" spans="1:12" ht="12.75">
      <c r="A38" s="142"/>
      <c r="B38" s="175"/>
      <c r="C38" s="175"/>
      <c r="D38" s="176"/>
      <c r="E38" s="142"/>
      <c r="F38" s="175"/>
      <c r="G38" s="175"/>
      <c r="H38" s="172"/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2"/>
      <c r="B40" s="175"/>
      <c r="C40" s="175"/>
      <c r="D40" s="176"/>
      <c r="E40" s="142"/>
      <c r="F40" s="175"/>
      <c r="G40" s="175"/>
      <c r="H40" s="172"/>
      <c r="I40" s="173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47"/>
      <c r="D45" s="148"/>
      <c r="E45" s="16"/>
      <c r="F45" s="147"/>
      <c r="G45" s="149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4" t="s">
        <v>336</v>
      </c>
      <c r="D46" s="150"/>
      <c r="E46" s="150"/>
      <c r="F46" s="150"/>
      <c r="G46" s="150"/>
      <c r="H46" s="150"/>
      <c r="I46" s="14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337</v>
      </c>
      <c r="D48" s="161"/>
      <c r="E48" s="144"/>
      <c r="F48" s="16"/>
      <c r="G48" s="51" t="s">
        <v>271</v>
      </c>
      <c r="H48" s="160" t="s">
        <v>338</v>
      </c>
      <c r="I48" s="14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339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340</v>
      </c>
      <c r="D52" s="161"/>
      <c r="E52" s="161"/>
      <c r="F52" s="161"/>
      <c r="G52" s="161"/>
      <c r="H52" s="161"/>
      <c r="I52" s="162"/>
      <c r="J52" s="10"/>
      <c r="K52" s="10"/>
      <c r="L52" s="10"/>
    </row>
    <row r="53" spans="1:12" ht="12.75">
      <c r="A53" s="108"/>
      <c r="B53" s="20"/>
      <c r="C53" s="168" t="s">
        <v>273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lagunaporec.com"/>
    <hyperlink ref="C20" r:id="rId2" display="www.lagunaporec.com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9" width="9.140625" style="52" customWidth="1"/>
    <col min="10" max="10" width="10.421875" style="52" customWidth="1"/>
    <col min="11" max="11" width="10.7109375" style="52" customWidth="1"/>
    <col min="12" max="16384" width="9.140625" style="52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341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342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1">
      <c r="A4" s="198" t="s">
        <v>59</v>
      </c>
      <c r="B4" s="199"/>
      <c r="C4" s="199"/>
      <c r="D4" s="199"/>
      <c r="E4" s="199"/>
      <c r="F4" s="199"/>
      <c r="G4" s="199"/>
      <c r="H4" s="200"/>
      <c r="I4" s="58" t="s">
        <v>278</v>
      </c>
      <c r="J4" s="59" t="s">
        <v>319</v>
      </c>
      <c r="K4" s="60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1209718066</v>
      </c>
      <c r="K8" s="53">
        <f>K9+K16+K26+K35+K39</f>
        <v>1279411262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303605</v>
      </c>
      <c r="K9" s="53">
        <f>SUM(K10:K15)</f>
        <v>300429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159780</v>
      </c>
      <c r="K11" s="7">
        <v>165682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95700</v>
      </c>
      <c r="K14" s="7">
        <v>102825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48125</v>
      </c>
      <c r="K15" s="7">
        <v>31922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1008632236</v>
      </c>
      <c r="K16" s="53">
        <f>SUM(K17:K25)</f>
        <v>1077999975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159350002</v>
      </c>
      <c r="K17" s="7">
        <v>159350002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766324262</v>
      </c>
      <c r="K18" s="7">
        <v>715356766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12722168</v>
      </c>
      <c r="K19" s="7">
        <v>13790228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16038755</v>
      </c>
      <c r="K20" s="7">
        <v>24239210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8174649</v>
      </c>
      <c r="K23" s="7">
        <v>124132408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5924296</v>
      </c>
      <c r="K24" s="7">
        <v>4693572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40098104</v>
      </c>
      <c r="K25" s="7">
        <v>36437789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200782225</v>
      </c>
      <c r="K26" s="53">
        <f>SUM(K27:K34)</f>
        <v>201110858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190807777</v>
      </c>
      <c r="K27" s="7">
        <v>190807777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9974448</v>
      </c>
      <c r="K29" s="7">
        <v>10303081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183245226</v>
      </c>
      <c r="K40" s="53">
        <f>K41+K49+K56+K64</f>
        <v>384372601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2344120</v>
      </c>
      <c r="K41" s="53">
        <f>SUM(K42:K48)</f>
        <v>3296581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2341124</v>
      </c>
      <c r="K42" s="7">
        <v>3280369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2996</v>
      </c>
      <c r="K45" s="7">
        <v>16212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8517736</v>
      </c>
      <c r="K49" s="53">
        <f>SUM(K50:K55)</f>
        <v>163472769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5081153</v>
      </c>
      <c r="K51" s="7">
        <v>151379931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35240</v>
      </c>
      <c r="K53" s="7">
        <v>497726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2099306</v>
      </c>
      <c r="K54" s="7">
        <v>10624639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1302037</v>
      </c>
      <c r="K55" s="7">
        <v>970473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116202620</v>
      </c>
      <c r="K56" s="53">
        <f>SUM(K57:K63)</f>
        <v>212636595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>
        <v>6961587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116202620</v>
      </c>
      <c r="K62" s="7">
        <v>205675008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56180750</v>
      </c>
      <c r="K64" s="7">
        <v>4966656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1221118</v>
      </c>
      <c r="K65" s="7">
        <v>2885072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1394184410</v>
      </c>
      <c r="K66" s="53">
        <f>K7+K8+K40+K65</f>
        <v>1666668935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3400080</v>
      </c>
      <c r="K67" s="8">
        <v>3400080</v>
      </c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f>J70+J71+J72+J78+J79+J82+J85</f>
        <v>1339924654</v>
      </c>
      <c r="K69" s="54">
        <f>K70+K71+K72+K78+K79+K82+K85</f>
        <v>1439021925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1088372400</v>
      </c>
      <c r="K70" s="7">
        <v>1088372400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56724092</v>
      </c>
      <c r="K72" s="53">
        <f>K73+K74-K75+K76+K77</f>
        <v>58516299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32007113</v>
      </c>
      <c r="K73" s="7">
        <v>33536414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11896874</v>
      </c>
      <c r="K74" s="7">
        <v>11896874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11896874</v>
      </c>
      <c r="K75" s="7">
        <v>11896874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24716979</v>
      </c>
      <c r="K77" s="7">
        <v>24979885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54869005</v>
      </c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76373550</v>
      </c>
      <c r="K79" s="53">
        <f>K80-K81</f>
        <v>134747182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76373550</v>
      </c>
      <c r="K80" s="7">
        <v>134747182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63585607</v>
      </c>
      <c r="K82" s="53">
        <f>K83-K84</f>
        <v>157386044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63585607</v>
      </c>
      <c r="K83" s="7">
        <v>157386044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2537151</v>
      </c>
      <c r="K86" s="53">
        <f>SUM(K87:K89)</f>
        <v>2537151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2537151</v>
      </c>
      <c r="K89" s="7">
        <v>2537151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43656355</v>
      </c>
      <c r="K100" s="53">
        <f>SUM(K101:K112)</f>
        <v>220429819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132000</v>
      </c>
      <c r="K101" s="7">
        <v>131300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/>
      <c r="K103" s="7"/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2470731</v>
      </c>
      <c r="K104" s="7">
        <v>143778393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12951023</v>
      </c>
      <c r="K105" s="7">
        <v>42500679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11966253</v>
      </c>
      <c r="K108" s="7">
        <v>18018891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14310726</v>
      </c>
      <c r="K109" s="7">
        <v>10430871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883041</v>
      </c>
      <c r="K110" s="7">
        <v>3547758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942581</v>
      </c>
      <c r="K112" s="7">
        <v>2021927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8066250</v>
      </c>
      <c r="K113" s="7">
        <v>4680040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1394184410</v>
      </c>
      <c r="K114" s="53">
        <f>K69+K86+K90+K100+K113</f>
        <v>1666668935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>
        <v>3400080</v>
      </c>
      <c r="K115" s="8">
        <v>3400080</v>
      </c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K1:IV65536 J1:J7 J68 J116:J65536"/>
    <dataValidation type="whole" operator="greaterThanOrEqual" allowBlank="1" showInputMessage="1" showErrorMessage="1" errorTitle="Pogrešan unos" error="Mogu se unijeti samo cjelobrojne pozitivne vrijednosti." sqref="J8:J67 J72:J77 J86:J115 J79:J84 J70">
      <formula1>0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40">
      <selection activeCell="A53" sqref="A53:H5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342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1.7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SUM(J8:J9)</f>
        <v>430126231</v>
      </c>
      <c r="K7" s="54">
        <f>SUM(K8:K9)</f>
        <v>303694738</v>
      </c>
      <c r="L7" s="54">
        <f>SUM(L8:L9)</f>
        <v>442434770</v>
      </c>
      <c r="M7" s="54">
        <f>SUM(M8:M9)</f>
        <v>314649554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428409954</v>
      </c>
      <c r="K8" s="7">
        <v>302999981</v>
      </c>
      <c r="L8" s="7">
        <v>440565150</v>
      </c>
      <c r="M8" s="7">
        <v>313737227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1716277</v>
      </c>
      <c r="K9" s="7">
        <v>694757</v>
      </c>
      <c r="L9" s="7">
        <v>1869620</v>
      </c>
      <c r="M9" s="7">
        <v>912327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304806927</v>
      </c>
      <c r="K10" s="53">
        <f>K11+K12+K16+K20+K21+K22+K25+K26</f>
        <v>181305544</v>
      </c>
      <c r="L10" s="53">
        <f>L11+L12+L16+L20+L21+L22+L25+L26</f>
        <v>301773953</v>
      </c>
      <c r="M10" s="53">
        <f>M11+M12+M16+M20+M21+M22+M25+M26</f>
        <v>158081967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>
        <v>0</v>
      </c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106798912</v>
      </c>
      <c r="K12" s="53">
        <v>63395144</v>
      </c>
      <c r="L12" s="53">
        <f>SUM(L13:L15)</f>
        <v>107653472</v>
      </c>
      <c r="M12" s="53">
        <f>SUM(M13:M15)</f>
        <v>63970605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60151279</v>
      </c>
      <c r="K13" s="7">
        <v>36230441</v>
      </c>
      <c r="L13" s="7">
        <v>63767763</v>
      </c>
      <c r="M13" s="7">
        <v>39099644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69989</v>
      </c>
      <c r="K14" s="7">
        <v>49499</v>
      </c>
      <c r="L14" s="7">
        <v>62849</v>
      </c>
      <c r="M14" s="7">
        <v>44856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46577644</v>
      </c>
      <c r="K15" s="7">
        <v>27115204</v>
      </c>
      <c r="L15" s="7">
        <v>43822860</v>
      </c>
      <c r="M15" s="7">
        <v>24826105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78277569</v>
      </c>
      <c r="K16" s="53">
        <f>SUM(K17:K19)</f>
        <v>39467241</v>
      </c>
      <c r="L16" s="53">
        <f>SUM(L17:L19)</f>
        <v>78361470</v>
      </c>
      <c r="M16" s="53">
        <f>SUM(M17:M19)</f>
        <v>38242790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47458713</v>
      </c>
      <c r="K17" s="7">
        <v>24375965</v>
      </c>
      <c r="L17" s="7">
        <v>47872888</v>
      </c>
      <c r="M17" s="7">
        <v>23872695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19499404</v>
      </c>
      <c r="K18" s="7">
        <v>9423421</v>
      </c>
      <c r="L18" s="7">
        <v>19943218</v>
      </c>
      <c r="M18" s="7">
        <v>9383110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11319452</v>
      </c>
      <c r="K19" s="7">
        <v>5667855</v>
      </c>
      <c r="L19" s="7">
        <v>10545364</v>
      </c>
      <c r="M19" s="7">
        <v>4986985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94665746</v>
      </c>
      <c r="K20" s="7">
        <v>66336697</v>
      </c>
      <c r="L20" s="7">
        <v>89840426</v>
      </c>
      <c r="M20" s="7">
        <v>44132555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24735873</v>
      </c>
      <c r="K21" s="7">
        <v>12075849</v>
      </c>
      <c r="L21" s="7">
        <v>25241351</v>
      </c>
      <c r="M21" s="7">
        <v>11604340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>
        <v>0</v>
      </c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>
        <v>0</v>
      </c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0</v>
      </c>
      <c r="K25" s="7">
        <v>0</v>
      </c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328827</v>
      </c>
      <c r="K26" s="7">
        <v>30613</v>
      </c>
      <c r="L26" s="7">
        <v>677234</v>
      </c>
      <c r="M26" s="7">
        <v>131677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5620114</v>
      </c>
      <c r="K27" s="53">
        <f>SUM(K28:K32)</f>
        <v>2971543</v>
      </c>
      <c r="L27" s="53">
        <f>SUM(L28:L32)</f>
        <v>17441789</v>
      </c>
      <c r="M27" s="53">
        <f>SUM(M28:M32)</f>
        <v>13656484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666379</v>
      </c>
      <c r="K28" s="7">
        <v>543577</v>
      </c>
      <c r="L28" s="7">
        <v>10912284</v>
      </c>
      <c r="M28" s="7">
        <v>10907195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4330443</v>
      </c>
      <c r="K29" s="7">
        <v>2306152</v>
      </c>
      <c r="L29" s="7">
        <v>5690573</v>
      </c>
      <c r="M29" s="7">
        <v>2524803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387238</v>
      </c>
      <c r="K30" s="7">
        <v>5400</v>
      </c>
      <c r="L30" s="7">
        <v>381838</v>
      </c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>
        <v>0</v>
      </c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236054</v>
      </c>
      <c r="K32" s="7">
        <v>116414</v>
      </c>
      <c r="L32" s="7">
        <v>457094</v>
      </c>
      <c r="M32" s="7">
        <v>224486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220624</v>
      </c>
      <c r="K33" s="53">
        <f>SUM(K34:K37)</f>
        <v>142141</v>
      </c>
      <c r="L33" s="53">
        <f>SUM(L34:L37)</f>
        <v>716562</v>
      </c>
      <c r="M33" s="53">
        <f>SUM(M34:M37)</f>
        <v>287837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22643</v>
      </c>
      <c r="K34" s="7">
        <v>0</v>
      </c>
      <c r="L34" s="7">
        <v>34000</v>
      </c>
      <c r="M34" s="7">
        <v>31127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197981</v>
      </c>
      <c r="K35" s="7">
        <v>142141</v>
      </c>
      <c r="L35" s="7">
        <v>682562</v>
      </c>
      <c r="M35" s="7">
        <v>256710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>
        <v>0</v>
      </c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>
        <v>0</v>
      </c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>
        <v>0</v>
      </c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>
        <v>0</v>
      </c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>
        <v>0</v>
      </c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>
        <v>0</v>
      </c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435746345</v>
      </c>
      <c r="K42" s="53">
        <f>K7+K27+K38+K40</f>
        <v>306666281</v>
      </c>
      <c r="L42" s="53">
        <f>L7+L27+L38+L40</f>
        <v>459876559</v>
      </c>
      <c r="M42" s="53">
        <f>M7+M27+M38+M40</f>
        <v>328306038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305027551</v>
      </c>
      <c r="K43" s="53">
        <f>K10+K33+K39+K41</f>
        <v>181447685</v>
      </c>
      <c r="L43" s="53">
        <f>L10+L33+L39+L41</f>
        <v>302490515</v>
      </c>
      <c r="M43" s="53">
        <f>M10+M33+M39+M41</f>
        <v>158369804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130718794</v>
      </c>
      <c r="K44" s="53">
        <f>K42-K43</f>
        <v>125218596</v>
      </c>
      <c r="L44" s="53">
        <f>L42-L43</f>
        <v>157386044</v>
      </c>
      <c r="M44" s="53">
        <f>M42-M43</f>
        <v>169936234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130718794</v>
      </c>
      <c r="K45" s="53">
        <f>IF(K42&gt;K43,K42-K43,0)</f>
        <v>125218596</v>
      </c>
      <c r="L45" s="53">
        <f>IF(L42&gt;L43,L42-L43,0)</f>
        <v>157386044</v>
      </c>
      <c r="M45" s="53">
        <f>IF(M42&gt;M43,M42-M43,0)</f>
        <v>169936234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/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130718794</v>
      </c>
      <c r="K48" s="53">
        <f>K44-K47</f>
        <v>125218596</v>
      </c>
      <c r="L48" s="53">
        <f>L44-L47</f>
        <v>157386044</v>
      </c>
      <c r="M48" s="53">
        <f>M44-M47</f>
        <v>169936234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130718794</v>
      </c>
      <c r="K49" s="53">
        <f>IF(K48&gt;0,K48,0)</f>
        <v>125218596</v>
      </c>
      <c r="L49" s="53">
        <f>IF(L48&gt;0,L48,0)</f>
        <v>157386044</v>
      </c>
      <c r="M49" s="53">
        <f>IF(M48&gt;0,M48,0)</f>
        <v>169936234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f>J48</f>
        <v>130718794</v>
      </c>
      <c r="K56" s="6">
        <f>K48</f>
        <v>125218596</v>
      </c>
      <c r="L56" s="6">
        <f>L48</f>
        <v>157386044</v>
      </c>
      <c r="M56" s="6">
        <f>M48</f>
        <v>169936234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268204</v>
      </c>
      <c r="K57" s="53">
        <f>SUM(K58:K64)</f>
        <v>268204</v>
      </c>
      <c r="L57" s="53">
        <f>SUM(L58:L64)</f>
        <v>328633</v>
      </c>
      <c r="M57" s="53">
        <f>SUM(M58:M64)</f>
        <v>31295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268204</v>
      </c>
      <c r="K60" s="7">
        <v>268204</v>
      </c>
      <c r="L60" s="7">
        <v>328633</v>
      </c>
      <c r="M60" s="7">
        <v>31295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53641</v>
      </c>
      <c r="K65" s="7">
        <v>53641</v>
      </c>
      <c r="L65" s="7">
        <v>65727</v>
      </c>
      <c r="M65" s="7">
        <v>6259</v>
      </c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214563</v>
      </c>
      <c r="K66" s="53">
        <f>K57-K65</f>
        <v>214563</v>
      </c>
      <c r="L66" s="53">
        <f>L57-L65</f>
        <v>262906</v>
      </c>
      <c r="M66" s="53">
        <f>M57-M65</f>
        <v>25036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130933357</v>
      </c>
      <c r="K67" s="61">
        <f>K56+K66</f>
        <v>125433159</v>
      </c>
      <c r="L67" s="61">
        <f>L56+L66</f>
        <v>157648950</v>
      </c>
      <c r="M67" s="61">
        <f>M56+M66</f>
        <v>169961270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L1:IV65536 J1:K6 J51:K55 J68:K65536"/>
    <dataValidation type="whole" operator="greaterThanOrEqual" allowBlank="1" showInputMessage="1" showErrorMessage="1" errorTitle="Pogrešan unos" error="Mogu se unijeti samo cjelobrojne pozitivne vrijednosti." sqref="J33:K33 J7:K7 J27:K27 J8:J9 J42:K46 J12:K12 J13:J15 J10:K10 J17:J21 J22:K22 J23:J26 J16:K16 J28:J32 J34:J41 J48:K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6 J66:K67 J58:J65 J57:K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1">
      <selection activeCell="A43" sqref="A43:H43"/>
    </sheetView>
  </sheetViews>
  <sheetFormatPr defaultColWidth="9.140625" defaultRowHeight="12.75"/>
  <cols>
    <col min="1" max="9" width="9.140625" style="52" customWidth="1"/>
    <col min="10" max="10" width="9.710937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130718794</v>
      </c>
      <c r="K7" s="7">
        <v>157386044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94665746</v>
      </c>
      <c r="K8" s="7">
        <v>89840426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163339846</v>
      </c>
      <c r="K9" s="7">
        <v>174108747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>
        <v>214563</v>
      </c>
      <c r="K12" s="7">
        <v>262906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388938949</v>
      </c>
      <c r="K13" s="53">
        <f>SUM(K7:K12)</f>
        <v>421598123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150897273</v>
      </c>
      <c r="K15" s="7">
        <v>154955033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913211</v>
      </c>
      <c r="K16" s="7">
        <v>952461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10309277</v>
      </c>
      <c r="K17" s="7">
        <v>5050164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162119761</v>
      </c>
      <c r="K18" s="53">
        <f>SUM(K14:K17)</f>
        <v>160957658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226819188</v>
      </c>
      <c r="K19" s="53">
        <f>IF(K13&gt;K18,K13-K18,0)</f>
        <v>260640465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7">
        <v>79675</v>
      </c>
      <c r="K22" s="7">
        <v>306578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>
        <v>3573386</v>
      </c>
      <c r="K24" s="7">
        <v>5066086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>
        <v>1192238</v>
      </c>
      <c r="K25" s="7">
        <v>11243234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4845299</v>
      </c>
      <c r="K27" s="53">
        <f>SUM(K22:K26)</f>
        <v>16615898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53420421</v>
      </c>
      <c r="K28" s="7">
        <v>159511567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>
        <v>148913631</v>
      </c>
      <c r="K30" s="7">
        <v>113071928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202334052</v>
      </c>
      <c r="K31" s="53">
        <f>SUM(K28:K30)</f>
        <v>272583495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197488753</v>
      </c>
      <c r="K33" s="53">
        <f>IF(K31&gt;K27,K31-K27,0)</f>
        <v>255967597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58270467</v>
      </c>
      <c r="K40" s="7">
        <v>55886962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58270467</v>
      </c>
      <c r="K44" s="53">
        <f>SUM(K39:K43)</f>
        <v>55886962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58270467</v>
      </c>
      <c r="K46" s="53">
        <f>IF(K44&gt;K38,K44-K38,0)</f>
        <v>55886962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53">
        <f>IF(J20-J19+J33-J32+J46-J45&gt;0,J20-J19+J33-J32+J46-J45,0)</f>
        <v>28940032</v>
      </c>
      <c r="K48" s="53">
        <f>IF(K20-K19+K33-K32+K46-K45&gt;0,K20-K19+K33-K32+K46-K45,0)</f>
        <v>51214094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32572619</v>
      </c>
      <c r="K49" s="7">
        <v>56180750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v>28940032</v>
      </c>
      <c r="K51" s="7">
        <v>51214094</v>
      </c>
    </row>
    <row r="52" spans="1:11" ht="13.5" thickBot="1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127">
        <v>3632587</v>
      </c>
      <c r="K52" s="61">
        <v>4966656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3">
    <dataValidation allowBlank="1" sqref="A1:I65536 K1:IV65536 J1:J6 J21 J34 J53:J65536"/>
    <dataValidation type="whole" operator="greaterThanOrEqual" allowBlank="1" showInputMessage="1" showErrorMessage="1" errorTitle="Pogrešan unos" error="Mogu se unijeti samo cjelobrojne pozitivne vrijednosti." sqref="J18:J20 J13 J31:J33 J27 J44:J48 J38 J52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49:J51 J39:J43 J35:J37">
      <formula1>9999999998</formula1>
    </dataValidation>
  </dataValidations>
  <printOptions/>
  <pageMargins left="0.75" right="0.3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00390625" style="76" customWidth="1"/>
    <col min="11" max="11" width="12.00390625" style="76" customWidth="1"/>
    <col min="12" max="16384" width="9.140625" style="76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5"/>
    </row>
    <row r="2" spans="1:12" ht="15">
      <c r="A2" s="42"/>
      <c r="B2" s="74"/>
      <c r="C2" s="287" t="s">
        <v>282</v>
      </c>
      <c r="D2" s="287"/>
      <c r="E2" s="77" t="s">
        <v>323</v>
      </c>
      <c r="F2" s="43" t="s">
        <v>250</v>
      </c>
      <c r="G2" s="288" t="s">
        <v>324</v>
      </c>
      <c r="H2" s="289"/>
      <c r="I2" s="74"/>
      <c r="J2" s="74"/>
      <c r="K2" s="74"/>
      <c r="L2" s="78"/>
    </row>
    <row r="3" spans="1:11" ht="21.75">
      <c r="A3" s="290" t="s">
        <v>59</v>
      </c>
      <c r="B3" s="290"/>
      <c r="C3" s="290"/>
      <c r="D3" s="290"/>
      <c r="E3" s="290"/>
      <c r="F3" s="290"/>
      <c r="G3" s="290"/>
      <c r="H3" s="290"/>
      <c r="I3" s="81" t="s">
        <v>305</v>
      </c>
      <c r="J3" s="82" t="s">
        <v>150</v>
      </c>
      <c r="K3" s="82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283</v>
      </c>
      <c r="K4" s="83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1088372400</v>
      </c>
      <c r="K5" s="45">
        <v>1088372400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52889318</v>
      </c>
      <c r="K7" s="46">
        <v>54518620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76373550</v>
      </c>
      <c r="K8" s="46">
        <v>134747182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63585607</v>
      </c>
      <c r="K9" s="46">
        <v>157386044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>
        <v>3834774</v>
      </c>
      <c r="K12" s="46">
        <v>4097679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>
        <v>54869005</v>
      </c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1339924654</v>
      </c>
      <c r="K14" s="79">
        <f>SUM(K5:K13)</f>
        <v>1439121925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80"/>
      <c r="K24" s="80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5:J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2012-10-29T09:33:49Z</cp:lastPrinted>
  <dcterms:created xsi:type="dcterms:W3CDTF">2008-10-17T11:51:54Z</dcterms:created>
  <dcterms:modified xsi:type="dcterms:W3CDTF">2012-10-29T12:32:26Z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