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<sst xmlns="http://schemas.openxmlformats.org/spreadsheetml/2006/main" count="399" uniqueCount="344">
  <si>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</si>
  <si>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</si>
  <si>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</si>
  <si>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</si>
  <si>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</si>
  <si>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</si>
  <si>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</si>
  <si>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</si>
  <si>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</si>
  <si>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</si>
  <si>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</si>
  <si>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</si>
  <si>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</si>
  <si>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</si>
  <si>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</si>
  <si>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</si>
  <si>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</si>
  <si>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</si>
  <si>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</si>
  <si>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</si>
  <si>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</si>
  <si>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</si>
  <si>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</si>
  <si>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</si>
  <si>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</si>
  <si>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</si>
  <si>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</si>
  <si>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</si>
  <si>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</si>
  <si>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</si>
  <si>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</si>
  <si>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</si>
  <si>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</si>
  <si>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</si>
  <si>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</si>
  <si>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</si>
  <si>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</si>
  <si>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</si>
  <si>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</si>
  <si>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</si>
  <si>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</si>
  <si>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</si>
  <si>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</si>
  <si>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</si>
  <si>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</si>
  <si>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</si>
  <si>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</si>
  <si>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</si>
  <si>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</si>
  <si>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</si>
  <si>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</si>
  <si>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</si>
  <si>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</si>
  <si>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</si>
  <si>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</si>
  <si>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</si>
  <si>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</si>
  <si>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</si>
  <si>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</si>
  <si>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</si>
  <si>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</si>
  <si>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</si>
  <si>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</si>
  <si>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</si>
  <si>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</si>
  <si>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</si>
  <si>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</si>
  <si>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</si>
  <si>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</si>
  <si>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</si>
  <si>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</si>
  <si>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</si>
  <si>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</si>
  <si>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</si>
  <si>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</si>
  <si>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</si>
  <si>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</si>
  <si>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</si>
  <si>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</si>
  <si>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</si>
  <si>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</si>
  <si>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</si>
  <si>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</si>
  <si>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</si>
  <si>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</si>
  <si>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</si>
  <si>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</si>
  <si>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</si>
  <si>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</si>
  <si>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</si>
  <si>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</si>
  <si>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</si>
  <si>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</si>
  <si>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</si>
  <si>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</si>
  <si>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</si>
  <si>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</si>
  <si>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</si>
  <si>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</si>
  <si>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</si>
  <si>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</si>
  <si>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</si>
  <si>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</si>
  <si>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</si>
  <si>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</si>
  <si>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</si>
  <si>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</si>
  <si>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</si>
  <si>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</si>
  <si>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</si>
  <si>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</si>
  <si>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</si>
  <si>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</si>
  <si>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</si>
  <si>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</si>
  <si>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</si>
  <si>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</si>
  <si>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</si>
  <si>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</si>
  <si>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</si>
  <si>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</si>
  <si>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</si>
  <si>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</si>
  <si>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</si>
  <si>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</si>
  <si>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</si>
  <si>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</si>
  <si>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</si>
  <si>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</si>
  <si>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</si>
  <si>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</si>
  <si>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</si>
  <si>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</si>
  <si>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</si>
  <si>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</si>
  <si>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</si>
  <si>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</si>
  <si>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</si>
  <si>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</si>
  <si>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</si>
  <si>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</si>
  <si>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</si>
  <si>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</si>
  <si>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</si>
  <si>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</si>
  <si>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</si>
  <si>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</si>
  <si>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</si>
  <si>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</si>
  <si>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</si>
  <si>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</si>
  <si>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</si>
  <si>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</si>
  <si>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</si>
  <si>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</si>
  <si>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</si>
  <si>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</si>
  <si>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</si>
  <si>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</si>
  <si>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</si>
  <si>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</si>
  <si>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</si>
  <si>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</si>
  <si>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</si>
  <si>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</si>
  <si>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</si>
  <si>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</si>
  <si>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</si>
  <si>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</si>
  <si>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</si>
  <si>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</si>
  <si>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</si>
  <si>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</si>
  <si>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</si>
  <si>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</si>
  <si>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</si>
  <si>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</si>
  <si>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</si>
  <si>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</si>
  <si>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</si>
  <si>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</si>
  <si>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</si>
  <si>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</si>
  <si>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</si>
  <si>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</si>
  <si>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</si>
  <si>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</si>
  <si>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</si>
  <si>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</si>
  <si>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</si>
  <si>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</si>
  <si>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</si>
  <si>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</si>
  <si>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</si>
  <si>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</si>
  <si>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</si>
  <si>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</si>
  <si>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</si>
  <si>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</si>
  <si>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</si>
  <si>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</si>
  <si>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</si>
  <si>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</si>
  <si>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</si>
  <si>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</si>
  <si>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</si>
  <si>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</si>
  <si>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</si>
  <si>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</si>
  <si>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</si>
  <si>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</si>
  <si>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</si>
  <si>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</si>
  <si>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</si>
  <si>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</si>
  <si>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</si>
  <si>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</si>
  <si>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</si>
  <si>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</si>
  <si>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</si>
  <si>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</si>
  <si>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</si>
  <si>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</si>
  <si>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</si>
  <si>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</si>
  <si>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</si>
  <si>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</si>
  <si>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</si>
  <si>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</si>
  <si>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</si>
  <si>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</si>
  <si>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</si>
  <si>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</si>
  <si>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</si>
  <si>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</si>
  <si>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</si>
  <si>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</si>
  <si>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</si>
  <si>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</si>
  <si>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</si>
  <si>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</si>
  <si>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</si>
  <si>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</si>
  <si>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</si>
  <si>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</si>
  <si>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</si>
  <si>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</si>
  <si>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</si>
  <si>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</si>
  <si>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</si>
  <si>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</si>
  <si>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</si>
  <si>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</si>
  <si>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</si>
  <si>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</si>
  <si>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</si>
  <si>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</si>
  <si>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</si>
  <si>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</si>
  <si>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</si>
  <si>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</si>
  <si>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</si>
  <si>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</si>
  <si>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</si>
  <si>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</si>
  <si>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</si>
  <si>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</si>
  <si>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</si>
  <si>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</si>
  <si>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</si>
  <si>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</si>
  <si>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</si>
  <si>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</si>
  <si>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</si>
  <si>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</si>
  <si>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</si>
  <si>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</si>
  <si>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</si>
  <si>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</si>
  <si>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</si>
  <si>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</si>
  <si>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</si>
  <si>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</si>
  <si>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</si>
  <si>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</si>
  <si>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</si>
  <si>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</si>
  <si>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</si>
  <si>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</si>
  <si>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</si>
  <si>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</si>
  <si>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</si>
  <si>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</si>
  <si>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</si>
  <si>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</si>
  <si>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</si>
  <si>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</si>
  <si>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</si>
  <si>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</si>
  <si>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</si>
  <si>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</si>
  <si>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</si>
  <si>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</si>
  <si>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</si>
  <si>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</si>
  <si>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</si>
  <si>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</si>
  <si>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</si>
  <si>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</si>
  <si>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</si>
  <si>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</si>
  <si>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</si>
  <si>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</si>
  <si>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</si>
  <si>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</si>
  <si>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</si>
  <si>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</si>
  <si>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</si>
  <si>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</si>
  <si>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</si>
  <si>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</si>
  <si>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</si>
  <si>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</si>
  <si>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</si>
  <si>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30.09.2012.</t>
  </si>
  <si>
    <t>03474780</t>
  </si>
  <si>
    <t>040020834</t>
  </si>
  <si>
    <t>57444289760</t>
  </si>
  <si>
    <t>PLAVA LAGUNA D.D.</t>
  </si>
  <si>
    <t>POREČ</t>
  </si>
  <si>
    <t>RADE KONČARA 12</t>
  </si>
  <si>
    <t>mail@lagunaporec.com</t>
  </si>
  <si>
    <t>www.lagunaporec.com</t>
  </si>
  <si>
    <t>ISTARSKA</t>
  </si>
  <si>
    <t>5510</t>
  </si>
  <si>
    <t>KOCIJANČIĆ SUZANA</t>
  </si>
  <si>
    <t>052/410-224</t>
  </si>
  <si>
    <t>052/410-282</t>
  </si>
  <si>
    <t>suzana.kocijancic@plavalaguna.hr</t>
  </si>
  <si>
    <t>STAVER NEVEN</t>
  </si>
  <si>
    <t>stanje na dan 30.09.2012.</t>
  </si>
  <si>
    <t>Obveznik: PLAVA LAGUNA d.d.</t>
  </si>
  <si>
    <t>u razdoblju 01.01.2012. do 30.09.2012.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</si>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</sst>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wrapText="1"/>
      <protection hidden="1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2" t="s">
        <v>248</v>
      </c>
      <c r="B1" s="133"/>
      <c r="C1" s="13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3" t="s">
        <v>249</v>
      </c>
      <c r="B2" s="154"/>
      <c r="C2" s="154"/>
      <c r="D2" s="15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6" t="s">
        <v>317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51" t="s">
        <v>325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1" t="s">
        <v>252</v>
      </c>
      <c r="B8" s="162"/>
      <c r="C8" s="151" t="s">
        <v>326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8" t="s">
        <v>253</v>
      </c>
      <c r="B10" s="149"/>
      <c r="C10" s="151" t="s">
        <v>327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63" t="s">
        <v>328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66">
        <v>52440</v>
      </c>
      <c r="D14" s="167"/>
      <c r="E14" s="16"/>
      <c r="F14" s="163" t="s">
        <v>329</v>
      </c>
      <c r="G14" s="164"/>
      <c r="H14" s="164"/>
      <c r="I14" s="16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63" t="s">
        <v>330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68" t="s">
        <v>331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68" t="s">
        <v>332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348</v>
      </c>
      <c r="D22" s="163" t="s">
        <v>329</v>
      </c>
      <c r="E22" s="171"/>
      <c r="F22" s="172"/>
      <c r="G22" s="159"/>
      <c r="H22" s="17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18</v>
      </c>
      <c r="D24" s="163" t="s">
        <v>333</v>
      </c>
      <c r="E24" s="171"/>
      <c r="F24" s="171"/>
      <c r="G24" s="172"/>
      <c r="H24" s="51" t="s">
        <v>261</v>
      </c>
      <c r="I24" s="127">
        <v>1285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2" t="s">
        <v>343</v>
      </c>
      <c r="D26" s="25"/>
      <c r="E26" s="33"/>
      <c r="F26" s="24"/>
      <c r="G26" s="174" t="s">
        <v>263</v>
      </c>
      <c r="H26" s="160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43"/>
      <c r="D28" s="143"/>
      <c r="E28" s="144" t="s">
        <v>265</v>
      </c>
      <c r="F28" s="145"/>
      <c r="G28" s="145"/>
      <c r="H28" s="146" t="s">
        <v>266</v>
      </c>
      <c r="I28" s="14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0"/>
      <c r="B30" s="141"/>
      <c r="C30" s="141"/>
      <c r="D30" s="142"/>
      <c r="E30" s="140"/>
      <c r="F30" s="141"/>
      <c r="G30" s="141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39"/>
      <c r="E31" s="139"/>
      <c r="F31" s="139"/>
      <c r="G31" s="131"/>
      <c r="H31" s="16"/>
      <c r="I31" s="101"/>
      <c r="J31" s="10"/>
      <c r="K31" s="10"/>
      <c r="L31" s="10"/>
    </row>
    <row r="32" spans="1:12" ht="12.75">
      <c r="A32" s="140"/>
      <c r="B32" s="141"/>
      <c r="C32" s="141"/>
      <c r="D32" s="142"/>
      <c r="E32" s="140"/>
      <c r="F32" s="141"/>
      <c r="G32" s="141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0"/>
      <c r="B34" s="141"/>
      <c r="C34" s="141"/>
      <c r="D34" s="142"/>
      <c r="E34" s="140"/>
      <c r="F34" s="141"/>
      <c r="G34" s="141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0"/>
      <c r="B36" s="141"/>
      <c r="C36" s="141"/>
      <c r="D36" s="142"/>
      <c r="E36" s="140"/>
      <c r="F36" s="141"/>
      <c r="G36" s="141"/>
      <c r="H36" s="151"/>
      <c r="I36" s="152"/>
      <c r="J36" s="10"/>
      <c r="K36" s="10"/>
      <c r="L36" s="10"/>
    </row>
    <row r="37" spans="1:12" ht="12.75">
      <c r="A37" s="103"/>
      <c r="B37" s="30"/>
      <c r="C37" s="134"/>
      <c r="D37" s="135"/>
      <c r="E37" s="16"/>
      <c r="F37" s="134"/>
      <c r="G37" s="135"/>
      <c r="H37" s="16"/>
      <c r="I37" s="95"/>
      <c r="J37" s="10"/>
      <c r="K37" s="10"/>
      <c r="L37" s="10"/>
    </row>
    <row r="38" spans="1:12" ht="12.75">
      <c r="A38" s="140"/>
      <c r="B38" s="141"/>
      <c r="C38" s="141"/>
      <c r="D38" s="142"/>
      <c r="E38" s="140"/>
      <c r="F38" s="141"/>
      <c r="G38" s="141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0"/>
      <c r="B40" s="141"/>
      <c r="C40" s="141"/>
      <c r="D40" s="142"/>
      <c r="E40" s="140"/>
      <c r="F40" s="141"/>
      <c r="G40" s="141"/>
      <c r="H40" s="151"/>
      <c r="I40" s="15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8" t="s">
        <v>267</v>
      </c>
      <c r="B44" s="178"/>
      <c r="C44" s="151"/>
      <c r="D44" s="152"/>
      <c r="E44" s="26"/>
      <c r="F44" s="163"/>
      <c r="G44" s="141"/>
      <c r="H44" s="141"/>
      <c r="I44" s="142"/>
      <c r="J44" s="10"/>
      <c r="K44" s="10"/>
      <c r="L44" s="10"/>
    </row>
    <row r="45" spans="1:12" ht="12.75">
      <c r="A45" s="103"/>
      <c r="B45" s="30"/>
      <c r="C45" s="134"/>
      <c r="D45" s="135"/>
      <c r="E45" s="16"/>
      <c r="F45" s="134"/>
      <c r="G45" s="136"/>
      <c r="H45" s="35"/>
      <c r="I45" s="107"/>
      <c r="J45" s="10"/>
      <c r="K45" s="10"/>
      <c r="L45" s="10"/>
    </row>
    <row r="46" spans="1:12" ht="12.75">
      <c r="A46" s="148" t="s">
        <v>268</v>
      </c>
      <c r="B46" s="178"/>
      <c r="C46" s="163" t="s">
        <v>335</v>
      </c>
      <c r="D46" s="137"/>
      <c r="E46" s="137"/>
      <c r="F46" s="137"/>
      <c r="G46" s="137"/>
      <c r="H46" s="137"/>
      <c r="I46" s="13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8" t="s">
        <v>270</v>
      </c>
      <c r="B48" s="178"/>
      <c r="C48" s="179" t="s">
        <v>336</v>
      </c>
      <c r="D48" s="180"/>
      <c r="E48" s="181"/>
      <c r="F48" s="16"/>
      <c r="G48" s="51" t="s">
        <v>271</v>
      </c>
      <c r="H48" s="179" t="s">
        <v>337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8" t="s">
        <v>257</v>
      </c>
      <c r="B50" s="178"/>
      <c r="C50" s="184" t="s">
        <v>338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272</v>
      </c>
      <c r="B52" s="160"/>
      <c r="C52" s="179" t="s">
        <v>339</v>
      </c>
      <c r="D52" s="180"/>
      <c r="E52" s="180"/>
      <c r="F52" s="180"/>
      <c r="G52" s="180"/>
      <c r="H52" s="180"/>
      <c r="I52" s="165"/>
      <c r="J52" s="10"/>
      <c r="K52" s="10"/>
      <c r="L52" s="10"/>
    </row>
    <row r="53" spans="1:12" ht="12.75">
      <c r="A53" s="108"/>
      <c r="B53" s="20"/>
      <c r="C53" s="128" t="s">
        <v>273</v>
      </c>
      <c r="D53" s="128"/>
      <c r="E53" s="128"/>
      <c r="F53" s="128"/>
      <c r="G53" s="128"/>
      <c r="H53" s="12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9" t="s">
        <v>277</v>
      </c>
      <c r="H62" s="130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4" sqref="K84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341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1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53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1373961783</v>
      </c>
      <c r="K8" s="53">
        <f>K9+K16+K26+K35+K39</f>
        <v>1425215620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683358</v>
      </c>
      <c r="K9" s="53">
        <f>SUM(K10:K15)</f>
        <v>916070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539533</v>
      </c>
      <c r="K11" s="7">
        <v>781323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95700</v>
      </c>
      <c r="K14" s="7">
        <v>102825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48125</v>
      </c>
      <c r="K15" s="7">
        <v>31922</v>
      </c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1362389764</v>
      </c>
      <c r="K16" s="53">
        <f>SUM(K17:K25)</f>
        <v>1413996469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219517630</v>
      </c>
      <c r="K17" s="7">
        <v>219517630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1041328121</v>
      </c>
      <c r="K18" s="7">
        <v>978037882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19261070</v>
      </c>
      <c r="K19" s="7">
        <v>17898140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26998196</v>
      </c>
      <c r="K20" s="7">
        <v>32213056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8478724</v>
      </c>
      <c r="K23" s="7">
        <v>124436483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6707919</v>
      </c>
      <c r="K24" s="7">
        <v>5455489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40098104</v>
      </c>
      <c r="K25" s="7">
        <v>36437789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10888661</v>
      </c>
      <c r="K26" s="53">
        <f>SUM(K27:K34)</f>
        <v>10303081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771915</v>
      </c>
      <c r="K27" s="7"/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9974448</v>
      </c>
      <c r="K29" s="7">
        <v>10303081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142298</v>
      </c>
      <c r="K31" s="7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199306369</v>
      </c>
      <c r="K40" s="53">
        <f>K41+K49+K56+K64</f>
        <v>418038755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3782273</v>
      </c>
      <c r="K41" s="53">
        <f>SUM(K42:K48)</f>
        <v>5117244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3773424</v>
      </c>
      <c r="K42" s="7">
        <v>5094319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8849</v>
      </c>
      <c r="K45" s="7">
        <v>22925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12170967</v>
      </c>
      <c r="K49" s="53">
        <f>SUM(K50:K55)</f>
        <v>189772017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7710601</v>
      </c>
      <c r="K51" s="7">
        <v>175046852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35240</v>
      </c>
      <c r="K53" s="7">
        <v>498226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2422630</v>
      </c>
      <c r="K54" s="7">
        <v>12767325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2002496</v>
      </c>
      <c r="K55" s="7">
        <v>1459614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126745208</v>
      </c>
      <c r="K56" s="53">
        <f>SUM(K57:K63)</f>
        <v>215129488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>
        <v>142298</v>
      </c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126745208</v>
      </c>
      <c r="K62" s="7">
        <v>214987190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56607921</v>
      </c>
      <c r="K64" s="7">
        <v>8020006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1229755</v>
      </c>
      <c r="K65" s="7">
        <v>9566870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1574497907</v>
      </c>
      <c r="K66" s="53">
        <f>K7+K8+K40+K65</f>
        <v>1852821245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3400080</v>
      </c>
      <c r="K67" s="8">
        <v>3400080</v>
      </c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1442509720</v>
      </c>
      <c r="K69" s="54">
        <f>K70+K71+K72+K78+K79+K82+K85</f>
        <v>1538587916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1088372400</v>
      </c>
      <c r="K70" s="7">
        <v>1088372400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96506228</v>
      </c>
      <c r="K72" s="53">
        <f>K73+K74-K75+K76+K77</f>
        <v>98298435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40675286</v>
      </c>
      <c r="K73" s="7">
        <v>42204587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11896874</v>
      </c>
      <c r="K74" s="7">
        <v>11896874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11896874</v>
      </c>
      <c r="K75" s="7">
        <v>11896874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55830942</v>
      </c>
      <c r="K77" s="7">
        <v>56093848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54869005</v>
      </c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105949636</v>
      </c>
      <c r="K79" s="53">
        <f>K80-K81</f>
        <v>174141210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105949636</v>
      </c>
      <c r="K80" s="7">
        <v>174141210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74144307</v>
      </c>
      <c r="K82" s="53">
        <f>K83-K84</f>
        <v>155281177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74144307</v>
      </c>
      <c r="K83" s="7">
        <v>155281177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22668144</v>
      </c>
      <c r="K85" s="7">
        <v>22494694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2537151</v>
      </c>
      <c r="K86" s="53">
        <f>SUM(K87:K89)</f>
        <v>2537151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2537151</v>
      </c>
      <c r="K89" s="7">
        <v>2537151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53273414</v>
      </c>
      <c r="K90" s="53">
        <f>SUM(K91:K99)</f>
        <v>46388800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53273414</v>
      </c>
      <c r="K93" s="7">
        <v>46388800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67871639</v>
      </c>
      <c r="K100" s="53">
        <f>SUM(K101:K112)</f>
        <v>257672641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14944501</v>
      </c>
      <c r="K103" s="7">
        <v>15137926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2858083</v>
      </c>
      <c r="K104" s="7">
        <v>148055597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15457906</v>
      </c>
      <c r="K105" s="7">
        <v>50735837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13959709</v>
      </c>
      <c r="K108" s="7">
        <v>19887448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14707714</v>
      </c>
      <c r="K109" s="7">
        <v>13710338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963554</v>
      </c>
      <c r="K110" s="7">
        <v>3628271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4980172</v>
      </c>
      <c r="K112" s="7">
        <v>6517224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8305983</v>
      </c>
      <c r="K113" s="7">
        <v>7634737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1574497907</v>
      </c>
      <c r="K114" s="53">
        <f>K69+K86+K90+K100+K113</f>
        <v>1852821245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3400080</v>
      </c>
      <c r="K115" s="8">
        <v>3400080</v>
      </c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1419841576</v>
      </c>
      <c r="K118" s="7">
        <v>1516093222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22668144</v>
      </c>
      <c r="K119" s="8">
        <v>22494694</v>
      </c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6">
    <dataValidation allowBlank="1" sqref="A1:I65536 K1:IV65536 J1:J6 J68 J116:J117 J120:J65536"/>
    <dataValidation type="whole" operator="greaterThanOrEqual" allowBlank="1" showInputMessage="1" showErrorMessage="1" errorTitle="Pogrešan unos" error="Mogu se unijeti samo cjelobrojne pozitivne vrijednosti." sqref="J7:J67 J70 J72:J77 J86:J115 J79:J84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4">
      <selection activeCell="K70" sqref="K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341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497848557</v>
      </c>
      <c r="K7" s="54">
        <f>SUM(K8:K9)</f>
        <v>349260857</v>
      </c>
      <c r="L7" s="54">
        <f>SUM(L8:L9)</f>
        <v>520094461</v>
      </c>
      <c r="M7" s="54">
        <f>SUM(M8:M9)</f>
        <v>367296859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495807397</v>
      </c>
      <c r="K8" s="7">
        <v>348455124</v>
      </c>
      <c r="L8" s="7">
        <v>517947813</v>
      </c>
      <c r="M8" s="7">
        <v>366337732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2041160</v>
      </c>
      <c r="K9" s="7">
        <v>805733</v>
      </c>
      <c r="L9" s="7">
        <v>2146648</v>
      </c>
      <c r="M9" s="7">
        <v>959127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350372884</v>
      </c>
      <c r="K10" s="53">
        <f>K11+K12+K16+K20+K21+K22+K25+K26</f>
        <v>201879292</v>
      </c>
      <c r="L10" s="53">
        <f>L11+L12+L16+L20+L21+L22+L25+L26</f>
        <v>369087659</v>
      </c>
      <c r="M10" s="53">
        <f>M11+M12+M16+M20+M21+M22+M25+M26</f>
        <v>186270123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119229749</v>
      </c>
      <c r="K12" s="53">
        <f>SUM(K13:K15)</f>
        <v>69898010</v>
      </c>
      <c r="L12" s="53">
        <f>SUM(L13:L15)</f>
        <v>122384966</v>
      </c>
      <c r="M12" s="53">
        <f>SUM(M13:M15)</f>
        <v>71840687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69290694</v>
      </c>
      <c r="K13" s="7">
        <v>41409966</v>
      </c>
      <c r="L13" s="7">
        <v>74790880</v>
      </c>
      <c r="M13" s="7">
        <v>45535498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73340</v>
      </c>
      <c r="K14" s="7">
        <v>51189</v>
      </c>
      <c r="L14" s="7">
        <v>63739</v>
      </c>
      <c r="M14" s="7">
        <v>45746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49865715</v>
      </c>
      <c r="K15" s="7">
        <v>28436855</v>
      </c>
      <c r="L15" s="7">
        <v>47530347</v>
      </c>
      <c r="M15" s="7">
        <v>26259443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90975079</v>
      </c>
      <c r="K16" s="53">
        <f>SUM(K17:K19)</f>
        <v>44987117</v>
      </c>
      <c r="L16" s="53">
        <f>SUM(L17:L19)</f>
        <v>91828163</v>
      </c>
      <c r="M16" s="53">
        <f>SUM(M17:M19)</f>
        <v>43715873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54655468</v>
      </c>
      <c r="K17" s="7">
        <v>27937351</v>
      </c>
      <c r="L17" s="7">
        <v>55420342</v>
      </c>
      <c r="M17" s="7">
        <v>26891211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22998180</v>
      </c>
      <c r="K18" s="7">
        <v>10673900</v>
      </c>
      <c r="L18" s="7">
        <v>24016703</v>
      </c>
      <c r="M18" s="7">
        <v>11337583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13321431</v>
      </c>
      <c r="K19" s="7">
        <v>6375866</v>
      </c>
      <c r="L19" s="7">
        <v>12391118</v>
      </c>
      <c r="M19" s="7">
        <v>5487079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103078455</v>
      </c>
      <c r="K20" s="7">
        <v>69129290</v>
      </c>
      <c r="L20" s="7">
        <v>109929360</v>
      </c>
      <c r="M20" s="7">
        <v>50861458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36273738</v>
      </c>
      <c r="K21" s="7">
        <v>17500403</v>
      </c>
      <c r="L21" s="7">
        <v>41216889</v>
      </c>
      <c r="M21" s="7">
        <v>19415201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/>
      <c r="K22" s="53"/>
      <c r="L22" s="53">
        <f>SUM(L23:L24)</f>
        <v>0</v>
      </c>
      <c r="M22" s="53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>
        <v>2865265</v>
      </c>
      <c r="M25" s="7">
        <v>184187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815863</v>
      </c>
      <c r="K26" s="7">
        <v>364472</v>
      </c>
      <c r="L26" s="7">
        <v>863016</v>
      </c>
      <c r="M26" s="7">
        <v>252717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7451282</v>
      </c>
      <c r="K27" s="53">
        <f>SUM(K28:K32)</f>
        <v>3776021</v>
      </c>
      <c r="L27" s="53">
        <f>SUM(L28:L32)</f>
        <v>7778215</v>
      </c>
      <c r="M27" s="53">
        <f>SUM(M28:M32)</f>
        <v>3410481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88545</v>
      </c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6668818</v>
      </c>
      <c r="K29" s="7">
        <v>3602403</v>
      </c>
      <c r="L29" s="7">
        <v>6869930</v>
      </c>
      <c r="M29" s="7">
        <v>3142920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387238</v>
      </c>
      <c r="K30" s="7">
        <v>5400</v>
      </c>
      <c r="L30" s="7">
        <v>381838</v>
      </c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306681</v>
      </c>
      <c r="K32" s="7">
        <v>168218</v>
      </c>
      <c r="L32" s="7">
        <v>526447</v>
      </c>
      <c r="M32" s="7">
        <v>267561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5024872</v>
      </c>
      <c r="K33" s="53">
        <f>SUM(K34:K37)</f>
        <v>2933846</v>
      </c>
      <c r="L33" s="53">
        <f>SUM(L34:L37)</f>
        <v>2771250</v>
      </c>
      <c r="M33" s="53">
        <f>SUM(M34:M37)</f>
        <v>1126718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>
        <v>71106</v>
      </c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5024872</v>
      </c>
      <c r="K35" s="7">
        <v>2862740</v>
      </c>
      <c r="L35" s="7">
        <v>2771250</v>
      </c>
      <c r="M35" s="7">
        <v>1126718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505299839</v>
      </c>
      <c r="K42" s="53">
        <f>K7+K27+K38+K40</f>
        <v>353036878</v>
      </c>
      <c r="L42" s="53">
        <f>L7+L27+L38+L40</f>
        <v>527872676</v>
      </c>
      <c r="M42" s="53">
        <f>M7+M27+M38+M40</f>
        <v>370707340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355397756</v>
      </c>
      <c r="K43" s="53">
        <f>K10+K33+K39+K41</f>
        <v>204813138</v>
      </c>
      <c r="L43" s="53">
        <f>L10+L33+L39+L41</f>
        <v>371858909</v>
      </c>
      <c r="M43" s="53">
        <f>M10+M33+M39+M41</f>
        <v>187396841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149902083</v>
      </c>
      <c r="K44" s="53">
        <f>K42-K43</f>
        <v>148223740</v>
      </c>
      <c r="L44" s="53">
        <f>L42-L43</f>
        <v>156013767</v>
      </c>
      <c r="M44" s="53">
        <f>M42-M43</f>
        <v>183310499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149902083</v>
      </c>
      <c r="K45" s="53">
        <f>IF(K42&gt;K43,K42-K43,0)</f>
        <v>148223740</v>
      </c>
      <c r="L45" s="53">
        <f>IF(L42&gt;L43,L42-L43,0)</f>
        <v>156013767</v>
      </c>
      <c r="M45" s="53">
        <f>IF(M42&gt;M43,M42-M43,0)</f>
        <v>183310499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149902083</v>
      </c>
      <c r="K48" s="53">
        <f>K44-K47</f>
        <v>148223740</v>
      </c>
      <c r="L48" s="53">
        <f>L44-L47</f>
        <v>156013767</v>
      </c>
      <c r="M48" s="53">
        <f>M44-M47</f>
        <v>183310499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149902083</v>
      </c>
      <c r="K49" s="53">
        <f>IF(K48&gt;0,K48,0)</f>
        <v>148223740</v>
      </c>
      <c r="L49" s="53">
        <f>IF(L48&gt;0,L48,0)</f>
        <v>156013767</v>
      </c>
      <c r="M49" s="53">
        <f>IF(M48&gt;0,M48,0)</f>
        <v>183310499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v>148396880</v>
      </c>
      <c r="K53" s="7">
        <v>146411173</v>
      </c>
      <c r="L53" s="7">
        <v>155281176</v>
      </c>
      <c r="M53" s="7">
        <v>181439293</v>
      </c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1505203</v>
      </c>
      <c r="K54" s="8">
        <v>1812567</v>
      </c>
      <c r="L54" s="8">
        <v>732591</v>
      </c>
      <c r="M54" s="8">
        <v>1871206</v>
      </c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f>J48</f>
        <v>149902083</v>
      </c>
      <c r="K56" s="6">
        <f>K48</f>
        <v>148223740</v>
      </c>
      <c r="L56" s="6">
        <f>L48</f>
        <v>156013767</v>
      </c>
      <c r="M56" s="6">
        <f>M48</f>
        <v>183310499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268204</v>
      </c>
      <c r="K57" s="53">
        <v>268204</v>
      </c>
      <c r="L57" s="53">
        <f>SUM(L58:L64)</f>
        <v>328633</v>
      </c>
      <c r="M57" s="53">
        <f>SUM(M58:M64)</f>
        <v>31295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268204</v>
      </c>
      <c r="K60" s="7">
        <v>268204</v>
      </c>
      <c r="L60" s="7">
        <v>328633</v>
      </c>
      <c r="M60" s="7">
        <v>31295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53641</v>
      </c>
      <c r="K65" s="7">
        <v>53641</v>
      </c>
      <c r="L65" s="7">
        <v>65727</v>
      </c>
      <c r="M65" s="7">
        <v>6259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214563</v>
      </c>
      <c r="K66" s="53">
        <f>K57-K65</f>
        <v>214563</v>
      </c>
      <c r="L66" s="53">
        <f>L57-L65</f>
        <v>262906</v>
      </c>
      <c r="M66" s="53">
        <f>M57-M65</f>
        <v>25036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150116646</v>
      </c>
      <c r="K67" s="61">
        <f>K56+K66</f>
        <v>148438303</v>
      </c>
      <c r="L67" s="61">
        <f>L56+L66</f>
        <v>156276673</v>
      </c>
      <c r="M67" s="61">
        <f>M56+M66</f>
        <v>183335535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v>148611443</v>
      </c>
      <c r="K70" s="7">
        <v>146625736</v>
      </c>
      <c r="L70" s="7">
        <v>155544082</v>
      </c>
      <c r="M70" s="7">
        <v>181464329</v>
      </c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>
        <v>1505203</v>
      </c>
      <c r="K71" s="8">
        <v>1812567</v>
      </c>
      <c r="L71" s="8">
        <v>732591</v>
      </c>
      <c r="M71" s="8">
        <v>1871206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L1:IV65536 J1:K6 J55:K55 J51:K52 J68:K69 J72:K65536"/>
    <dataValidation type="whole" operator="greaterThanOrEqual" allowBlank="1" showInputMessage="1" showErrorMessage="1" errorTitle="Pogrešan unos" error="Mogu se unijeti samo cjelobrojne pozitivne vrijednosti." sqref="J48:K50 J12:K22 K26 J23:J26 J7:K10 J27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3:J54 J56 J57:K57 J58:J65 J66:K67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1" sqref="J41"/>
    </sheetView>
  </sheetViews>
  <sheetFormatPr defaultColWidth="9.140625" defaultRowHeight="12.75"/>
  <cols>
    <col min="1" max="9" width="9.140625" style="52" customWidth="1"/>
    <col min="10" max="10" width="9.57421875" style="52" customWidth="1"/>
    <col min="11" max="11" width="11.421875" style="52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1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149902083</v>
      </c>
      <c r="K7" s="7">
        <v>156013767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103078455</v>
      </c>
      <c r="K8" s="7">
        <v>109929360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172349359</v>
      </c>
      <c r="K9" s="7">
        <v>186942860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214563</v>
      </c>
      <c r="K12" s="7">
        <v>262902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425544460</v>
      </c>
      <c r="K13" s="53">
        <f>SUM(K7:K12)</f>
        <v>453148889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7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167082050</v>
      </c>
      <c r="K15" s="7">
        <v>177601050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1674570</v>
      </c>
      <c r="K16" s="7">
        <v>1334971</v>
      </c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12943356</v>
      </c>
      <c r="K17" s="7">
        <v>9008361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181699976</v>
      </c>
      <c r="K18" s="53">
        <f>SUM(K14:K17)</f>
        <v>187944382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243844484</v>
      </c>
      <c r="K19" s="53">
        <f>IF(K13&gt;K18,K13-K18,0)</f>
        <v>265204507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222236</v>
      </c>
      <c r="K22" s="7">
        <v>404930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3463102</v>
      </c>
      <c r="K24" s="7">
        <v>5160063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387238</v>
      </c>
      <c r="K25" s="7">
        <v>388769</v>
      </c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/>
      <c r="K26" s="7">
        <v>585580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4072576</v>
      </c>
      <c r="K27" s="53">
        <f>SUM(K22:K26)</f>
        <v>6539342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55937794</v>
      </c>
      <c r="K28" s="7">
        <v>162173707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154990943</v>
      </c>
      <c r="K30" s="7">
        <v>93933112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210928737</v>
      </c>
      <c r="K31" s="53">
        <f>SUM(K28:K30)</f>
        <v>256106819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206856161</v>
      </c>
      <c r="K33" s="53">
        <f>IF(K31&gt;K27,K31-K27,0)</f>
        <v>249567477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/>
      <c r="K36" s="7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>
        <v>979374</v>
      </c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979374</v>
      </c>
      <c r="K38" s="53">
        <f>SUM(K35:K37)</f>
        <v>0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6264361</v>
      </c>
      <c r="K39" s="7">
        <v>6043611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58270467</v>
      </c>
      <c r="K40" s="7">
        <v>56761847</v>
      </c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/>
      <c r="K43" s="7">
        <v>1419487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64534828</v>
      </c>
      <c r="K44" s="53">
        <f>SUM(K39:K43)</f>
        <v>64224945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63555454</v>
      </c>
      <c r="K46" s="53">
        <f>IF(K44&gt;K38,K44-K38,0)</f>
        <v>64224945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53">
        <f>IF(J20-J19+J33-J32+J46-J45&gt;0,J20-J19+J33-J32+J46-J45,0)</f>
        <v>26567131</v>
      </c>
      <c r="K48" s="53">
        <f>IF(K20-K19+K33-K32+K46-K45&gt;0,K20-K19+K33-K32+K46-K45,0)</f>
        <v>48587915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33044778</v>
      </c>
      <c r="K49" s="7">
        <v>56607921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/>
      <c r="K50" s="7"/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7">
        <v>26567131</v>
      </c>
      <c r="K51" s="7">
        <v>48587915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1">
        <v>6477647</v>
      </c>
      <c r="K52" s="61">
        <v>8020006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K1:IV65536 J1:J6 J21 J34 J53:J65536"/>
    <dataValidation type="whole" operator="greaterThanOrEqual" allowBlank="1" showInputMessage="1" showErrorMessage="1" errorTitle="Pogrešan unos" error="Mogu se unijeti samo cjelobrojne pozitivne vrijednosti." sqref="J27 J31:J33 J13 J18:J20 J52 J44:J48 J38">
      <formula1>0</formula1>
    </dataValidation>
    <dataValidation type="whole" operator="notEqual" allowBlank="1" showInputMessage="1" showErrorMessage="1" errorTitle="Pogrešan unos" error="Mogu se unijeti samo cjelobrojne vrijednosti." sqref="J22:J26 J28:J30 J14:J17 J7:J12 J49:J51 J39:J43 J35:J37">
      <formula1>9999999998</formula1>
    </dataValidation>
  </dataValidations>
  <printOptions/>
  <pageMargins left="0.75" right="0.43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1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00390625" style="76" customWidth="1"/>
    <col min="11" max="11" width="10.7109375" style="76" customWidth="1"/>
    <col min="12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">
      <c r="A2" s="42"/>
      <c r="B2" s="74"/>
      <c r="C2" s="270" t="s">
        <v>282</v>
      </c>
      <c r="D2" s="270"/>
      <c r="E2" s="77" t="s">
        <v>323</v>
      </c>
      <c r="F2" s="43" t="s">
        <v>250</v>
      </c>
      <c r="G2" s="271" t="s">
        <v>324</v>
      </c>
      <c r="H2" s="272"/>
      <c r="I2" s="74"/>
      <c r="J2" s="74"/>
      <c r="K2" s="74"/>
      <c r="L2" s="78"/>
    </row>
    <row r="3" spans="1:11" ht="21.7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1088372400</v>
      </c>
      <c r="K5" s="45">
        <v>1088372400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111954232</v>
      </c>
      <c r="K7" s="46">
        <v>113483533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108428854</v>
      </c>
      <c r="K8" s="46">
        <v>166625383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75050456</v>
      </c>
      <c r="K9" s="46">
        <v>166008921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>
        <v>3834773</v>
      </c>
      <c r="K12" s="46">
        <v>4097679</v>
      </c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>
        <v>54869005</v>
      </c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1442509720</v>
      </c>
      <c r="K14" s="79">
        <f>SUM(K5:K13)</f>
        <v>1538587916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>
        <v>1419841576</v>
      </c>
      <c r="K23" s="45">
        <v>1516093222</v>
      </c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>
        <v>22668144</v>
      </c>
      <c r="K24" s="80">
        <v>22494694</v>
      </c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K1:IV65536 J1:J4 J15:J22 J25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2012-10-29T10:26:50Z</cp:lastPrinted>
  <dcterms:created xsi:type="dcterms:W3CDTF">2008-10-17T11:51:54Z</dcterms:created>
  <dcterms:modified xsi:type="dcterms:W3CDTF">2012-10-29T12:33:37Z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