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<sst xmlns="http://schemas.openxmlformats.org/spreadsheetml/2006/main" count="405" uniqueCount="351">
  <si>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</si>
  <si>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</si>
  <si>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</si>
  <si>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</si>
  <si>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</si>
  <si>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</si>
  <si>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</si>
  <si>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</si>
  <si>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</si>
  <si>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</si>
  <si>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</si>
  <si>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</si>
  <si>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</si>
  <si>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</si>
  <si>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</si>
  <si>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</si>
  <si>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</si>
  <si>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</si>
  <si>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</si>
  <si>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</si>
  <si>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</si>
  <si>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</si>
  <si>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</si>
  <si>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</si>
  <si>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</si>
  <si>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</si>
  <si>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</si>
  <si>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</si>
  <si>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</si>
  <si>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</si>
  <si>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</si>
  <si>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</si>
  <si>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</si>
  <si>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</si>
  <si>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</si>
  <si>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</si>
  <si>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</si>
  <si>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</si>
  <si>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</si>
  <si>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</si>
  <si>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</si>
  <si>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</si>
  <si>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</si>
  <si>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</si>
  <si>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</si>
  <si>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</si>
  <si>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</si>
  <si>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</si>
  <si>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</si>
  <si>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</si>
  <si>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</si>
  <si>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</si>
  <si>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</si>
  <si>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</si>
  <si>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</si>
  <si>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</si>
  <si>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</si>
  <si>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</si>
  <si>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</si>
  <si>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</si>
  <si>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</si>
  <si>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</si>
  <si>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</si>
  <si>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</si>
  <si>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</si>
  <si>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</si>
  <si>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</si>
  <si>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</si>
  <si>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</si>
  <si>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</si>
  <si>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</si>
  <si>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</si>
  <si>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</si>
  <si>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</si>
  <si>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</si>
  <si>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</si>
  <si>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</si>
  <si>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</si>
  <si>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</si>
  <si>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</si>
  <si>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</si>
  <si>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</si>
  <si>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</si>
  <si>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</si>
  <si>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</si>
  <si>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</si>
  <si>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</si>
  <si>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</si>
  <si>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</si>
  <si>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</si>
  <si>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</si>
  <si>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</si>
  <si>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</si>
  <si>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</si>
  <si>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</si>
  <si>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</si>
  <si>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</si>
  <si>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</si>
  <si>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</si>
  <si>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</si>
  <si>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</si>
  <si>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</si>
  <si>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</si>
  <si>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</si>
  <si>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</si>
  <si>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</si>
  <si>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</si>
  <si>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</si>
  <si>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</si>
  <si>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</si>
  <si>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</si>
  <si>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</si>
  <si>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</si>
  <si>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</si>
  <si>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</si>
  <si>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</si>
  <si>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</si>
  <si>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</si>
  <si>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</si>
  <si>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</si>
  <si>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</si>
  <si>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</si>
  <si>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</si>
  <si>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</si>
  <si>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</si>
  <si>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</si>
  <si>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</si>
  <si>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</si>
  <si>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</si>
  <si>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</si>
  <si>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</si>
  <si>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</si>
  <si>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</si>
  <si>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</si>
  <si>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</si>
  <si>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</si>
  <si>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</si>
  <si>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</si>
  <si>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</si>
  <si>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</si>
  <si>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</si>
  <si>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</si>
  <si>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</si>
  <si>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</si>
  <si>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</si>
  <si>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</si>
  <si>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</si>
  <si>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</si>
  <si>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</si>
  <si>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</si>
  <si>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</si>
  <si>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</si>
  <si>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</si>
  <si>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</si>
  <si>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</si>
  <si>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</si>
  <si>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</si>
  <si>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</si>
  <si>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</si>
  <si>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</si>
  <si>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</si>
  <si>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</si>
  <si>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</si>
  <si>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</si>
  <si>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</si>
  <si>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</si>
  <si>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</si>
  <si>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</si>
  <si>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</si>
  <si>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</si>
  <si>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</si>
  <si>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</si>
  <si>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</si>
  <si>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</si>
  <si>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</si>
  <si>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</si>
  <si>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</si>
  <si>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</si>
  <si>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</si>
  <si>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</si>
  <si>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</si>
  <si>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</si>
  <si>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</si>
  <si>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</si>
  <si>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</si>
  <si>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</si>
  <si>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</si>
  <si>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</si>
  <si>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</si>
  <si>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</si>
  <si>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</si>
  <si>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</si>
  <si>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</si>
  <si>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</si>
  <si>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</si>
  <si>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</si>
  <si>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</si>
  <si>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</si>
  <si>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</si>
  <si>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</si>
  <si>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</si>
  <si>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</si>
  <si>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</si>
  <si>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</si>
  <si>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</si>
  <si>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</si>
  <si>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</si>
  <si>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</si>
  <si>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</si>
  <si>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</si>
  <si>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</si>
  <si>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</si>
  <si>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</si>
  <si>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</si>
  <si>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</si>
  <si>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</si>
  <si>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</si>
  <si>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</si>
  <si>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</si>
  <si>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</si>
  <si>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</si>
  <si>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</si>
  <si>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</si>
  <si>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</si>
  <si>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</si>
  <si>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</si>
  <si>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</si>
  <si>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</si>
  <si>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</si>
  <si>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</si>
  <si>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</si>
  <si>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</si>
  <si>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</si>
  <si>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</si>
  <si>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</si>
  <si>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</si>
  <si>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</si>
  <si>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</si>
  <si>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</si>
  <si>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</si>
  <si>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</si>
  <si>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</si>
  <si>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</si>
  <si>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</si>
  <si>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</si>
  <si>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</si>
  <si>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</si>
  <si>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</si>
  <si>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</si>
  <si>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</si>
  <si>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</si>
  <si>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</si>
  <si>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</si>
  <si>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</si>
  <si>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</si>
  <si>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</si>
  <si>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</si>
  <si>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</si>
  <si>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</si>
  <si>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</si>
  <si>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</si>
  <si>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</si>
  <si>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</si>
  <si>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</si>
  <si>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</si>
  <si>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</si>
  <si>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</si>
  <si>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</si>
  <si>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</si>
  <si>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</si>
  <si>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</si>
  <si>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</si>
  <si>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</si>
  <si>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</si>
  <si>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</si>
  <si>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</si>
  <si>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</si>
  <si>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</si>
  <si>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</si>
  <si>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</si>
  <si>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</si>
  <si>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</si>
  <si>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</si>
  <si>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</si>
  <si>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</si>
  <si>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</si>
  <si>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</si>
  <si>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</si>
  <si>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</si>
  <si>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</si>
  <si>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</si>
  <si>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</si>
  <si>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</si>
  <si>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</si>
  <si>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</si>
  <si>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</si>
  <si>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</si>
  <si>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</si>
  <si>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</si>
  <si>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</si>
  <si>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</si>
  <si>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</si>
  <si>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</si>
  <si>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</si>
  <si>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</si>
  <si>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</si>
  <si>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</si>
  <si>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</si>
  <si>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</si>
  <si>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</si>
  <si>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</si>
  <si>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</si>
  <si>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</si>
  <si>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</si>
  <si>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</si>
  <si>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</si>
  <si>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</si>
  <si>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</si>
  <si>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</si>
  <si>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</si>
  <si>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</si>
  <si>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</si>
  <si>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</si>
  <si>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</si>
  <si>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31.12.2012.</t>
  </si>
  <si>
    <t>03474780</t>
  </si>
  <si>
    <t>040020834</t>
  </si>
  <si>
    <t>57444289760</t>
  </si>
  <si>
    <t>PLAVA LAGUNA d.d.</t>
  </si>
  <si>
    <t>POREČ</t>
  </si>
  <si>
    <t>RADE KONČARA 12</t>
  </si>
  <si>
    <t>mail@plavalaguna.hr</t>
  </si>
  <si>
    <t>www.plavalaguna.hr</t>
  </si>
  <si>
    <t>ISTARSKA</t>
  </si>
  <si>
    <t>DA</t>
  </si>
  <si>
    <t>5510</t>
  </si>
  <si>
    <t>HOTELI CROATIA</t>
  </si>
  <si>
    <t>LAGUNA INVEST</t>
  </si>
  <si>
    <t>CAVTAT</t>
  </si>
  <si>
    <t>03303276</t>
  </si>
  <si>
    <t>00617474</t>
  </si>
  <si>
    <t>KOCIJANČIĆ SUZANA</t>
  </si>
  <si>
    <t>052/410-224</t>
  </si>
  <si>
    <t>052/410-282</t>
  </si>
  <si>
    <t>suzana.kocijancic@plavalaguna.hr</t>
  </si>
  <si>
    <t>STAVER NEVEN</t>
  </si>
  <si>
    <t>stanje na dan 31.12.2012.</t>
  </si>
  <si>
    <t>Obveznik: PLAVA LAGUNA d.d.</t>
  </si>
  <si>
    <t>u razdoblju 01.01.2012. do 31.12.2012.</t>
  </si>
  <si>
    <t>01.01.2012.</t>
  </si>
  <si>
    <t>Obveznik: PLAVA LAGUNA DD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</si>
</sst>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 vertical="center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plavalaguna.hr" TargetMode="External" /><Relationship Id="rId2" Type="http://schemas.openxmlformats.org/officeDocument/2006/relationships/hyperlink" Target="http://www.plavalaguna.hr/" TargetMode="External" /><Relationship Id="rId3" Type="http://schemas.openxmlformats.org/officeDocument/2006/relationships/hyperlink" Target="mailto:suzana.kocijancic@plavalagu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8" t="s">
        <v>251</v>
      </c>
      <c r="B6" s="159"/>
      <c r="C6" s="171" t="s">
        <v>325</v>
      </c>
      <c r="D6" s="17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71" t="s">
        <v>326</v>
      </c>
      <c r="D8" s="17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3" t="s">
        <v>253</v>
      </c>
      <c r="B10" s="180"/>
      <c r="C10" s="171" t="s">
        <v>327</v>
      </c>
      <c r="D10" s="17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8" t="s">
        <v>254</v>
      </c>
      <c r="B12" s="159"/>
      <c r="C12" s="173" t="s">
        <v>328</v>
      </c>
      <c r="D12" s="132"/>
      <c r="E12" s="132"/>
      <c r="F12" s="132"/>
      <c r="G12" s="132"/>
      <c r="H12" s="132"/>
      <c r="I12" s="161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8" t="s">
        <v>255</v>
      </c>
      <c r="B14" s="159"/>
      <c r="C14" s="133">
        <v>52440</v>
      </c>
      <c r="D14" s="179"/>
      <c r="E14" s="16"/>
      <c r="F14" s="173" t="s">
        <v>329</v>
      </c>
      <c r="G14" s="132"/>
      <c r="H14" s="132"/>
      <c r="I14" s="161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8" t="s">
        <v>256</v>
      </c>
      <c r="B16" s="159"/>
      <c r="C16" s="173" t="s">
        <v>330</v>
      </c>
      <c r="D16" s="132"/>
      <c r="E16" s="132"/>
      <c r="F16" s="132"/>
      <c r="G16" s="132"/>
      <c r="H16" s="132"/>
      <c r="I16" s="16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8" t="s">
        <v>257</v>
      </c>
      <c r="B18" s="159"/>
      <c r="C18" s="128" t="s">
        <v>331</v>
      </c>
      <c r="D18" s="129"/>
      <c r="E18" s="129"/>
      <c r="F18" s="129"/>
      <c r="G18" s="129"/>
      <c r="H18" s="129"/>
      <c r="I18" s="13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8" t="s">
        <v>258</v>
      </c>
      <c r="B20" s="159"/>
      <c r="C20" s="128" t="s">
        <v>332</v>
      </c>
      <c r="D20" s="129"/>
      <c r="E20" s="129"/>
      <c r="F20" s="129"/>
      <c r="G20" s="129"/>
      <c r="H20" s="129"/>
      <c r="I20" s="13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8" t="s">
        <v>259</v>
      </c>
      <c r="B22" s="159"/>
      <c r="C22" s="121">
        <v>348</v>
      </c>
      <c r="D22" s="173" t="s">
        <v>329</v>
      </c>
      <c r="E22" s="136"/>
      <c r="F22" s="137"/>
      <c r="G22" s="158"/>
      <c r="H22" s="131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8" t="s">
        <v>260</v>
      </c>
      <c r="B24" s="159"/>
      <c r="C24" s="121">
        <v>18</v>
      </c>
      <c r="D24" s="173" t="s">
        <v>333</v>
      </c>
      <c r="E24" s="136"/>
      <c r="F24" s="136"/>
      <c r="G24" s="137"/>
      <c r="H24" s="51" t="s">
        <v>261</v>
      </c>
      <c r="I24" s="122">
        <v>841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8" t="s">
        <v>262</v>
      </c>
      <c r="B26" s="159"/>
      <c r="C26" s="123" t="s">
        <v>334</v>
      </c>
      <c r="D26" s="25"/>
      <c r="E26" s="33"/>
      <c r="F26" s="24"/>
      <c r="G26" s="138" t="s">
        <v>263</v>
      </c>
      <c r="H26" s="159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0" t="s">
        <v>264</v>
      </c>
      <c r="B28" s="141"/>
      <c r="C28" s="142"/>
      <c r="D28" s="142"/>
      <c r="E28" s="143" t="s">
        <v>265</v>
      </c>
      <c r="F28" s="139"/>
      <c r="G28" s="139"/>
      <c r="H28" s="134" t="s">
        <v>266</v>
      </c>
      <c r="I28" s="135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8" t="s">
        <v>336</v>
      </c>
      <c r="B30" s="174"/>
      <c r="C30" s="174"/>
      <c r="D30" s="175"/>
      <c r="E30" s="148" t="s">
        <v>338</v>
      </c>
      <c r="F30" s="174"/>
      <c r="G30" s="174"/>
      <c r="H30" s="171" t="s">
        <v>339</v>
      </c>
      <c r="I30" s="172"/>
      <c r="J30" s="10"/>
      <c r="K30" s="10"/>
      <c r="L30" s="10"/>
    </row>
    <row r="31" spans="1:12" ht="12.75">
      <c r="A31" s="94"/>
      <c r="B31" s="22"/>
      <c r="C31" s="21"/>
      <c r="D31" s="149"/>
      <c r="E31" s="149"/>
      <c r="F31" s="149"/>
      <c r="G31" s="150"/>
      <c r="H31" s="16"/>
      <c r="I31" s="101"/>
      <c r="J31" s="10"/>
      <c r="K31" s="10"/>
      <c r="L31" s="10"/>
    </row>
    <row r="32" spans="1:12" ht="12.75">
      <c r="A32" s="148" t="s">
        <v>337</v>
      </c>
      <c r="B32" s="174"/>
      <c r="C32" s="174"/>
      <c r="D32" s="175"/>
      <c r="E32" s="148" t="s">
        <v>329</v>
      </c>
      <c r="F32" s="174"/>
      <c r="G32" s="174"/>
      <c r="H32" s="171" t="s">
        <v>340</v>
      </c>
      <c r="I32" s="17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8"/>
      <c r="B34" s="174"/>
      <c r="C34" s="174"/>
      <c r="D34" s="175"/>
      <c r="E34" s="148"/>
      <c r="F34" s="174"/>
      <c r="G34" s="174"/>
      <c r="H34" s="171"/>
      <c r="I34" s="17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8"/>
      <c r="B36" s="174"/>
      <c r="C36" s="174"/>
      <c r="D36" s="175"/>
      <c r="E36" s="148"/>
      <c r="F36" s="174"/>
      <c r="G36" s="174"/>
      <c r="H36" s="171"/>
      <c r="I36" s="172"/>
      <c r="J36" s="10"/>
      <c r="K36" s="10"/>
      <c r="L36" s="10"/>
    </row>
    <row r="37" spans="1:12" ht="12.75">
      <c r="A37" s="103"/>
      <c r="B37" s="30"/>
      <c r="C37" s="178"/>
      <c r="D37" s="144"/>
      <c r="E37" s="16"/>
      <c r="F37" s="178"/>
      <c r="G37" s="144"/>
      <c r="H37" s="16"/>
      <c r="I37" s="95"/>
      <c r="J37" s="10"/>
      <c r="K37" s="10"/>
      <c r="L37" s="10"/>
    </row>
    <row r="38" spans="1:12" ht="12.75">
      <c r="A38" s="148"/>
      <c r="B38" s="174"/>
      <c r="C38" s="174"/>
      <c r="D38" s="175"/>
      <c r="E38" s="148"/>
      <c r="F38" s="174"/>
      <c r="G38" s="174"/>
      <c r="H38" s="171"/>
      <c r="I38" s="17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8"/>
      <c r="B40" s="174"/>
      <c r="C40" s="174"/>
      <c r="D40" s="175"/>
      <c r="E40" s="148"/>
      <c r="F40" s="174"/>
      <c r="G40" s="174"/>
      <c r="H40" s="171"/>
      <c r="I40" s="17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3" t="s">
        <v>267</v>
      </c>
      <c r="B44" s="154"/>
      <c r="C44" s="171"/>
      <c r="D44" s="172"/>
      <c r="E44" s="26"/>
      <c r="F44" s="173"/>
      <c r="G44" s="174"/>
      <c r="H44" s="174"/>
      <c r="I44" s="175"/>
      <c r="J44" s="10"/>
      <c r="K44" s="10"/>
      <c r="L44" s="10"/>
    </row>
    <row r="45" spans="1:12" ht="12.75">
      <c r="A45" s="103"/>
      <c r="B45" s="30"/>
      <c r="C45" s="178"/>
      <c r="D45" s="144"/>
      <c r="E45" s="16"/>
      <c r="F45" s="178"/>
      <c r="G45" s="145"/>
      <c r="H45" s="35"/>
      <c r="I45" s="107"/>
      <c r="J45" s="10"/>
      <c r="K45" s="10"/>
      <c r="L45" s="10"/>
    </row>
    <row r="46" spans="1:12" ht="12.75">
      <c r="A46" s="153" t="s">
        <v>268</v>
      </c>
      <c r="B46" s="154"/>
      <c r="C46" s="173" t="s">
        <v>341</v>
      </c>
      <c r="D46" s="146"/>
      <c r="E46" s="146"/>
      <c r="F46" s="146"/>
      <c r="G46" s="146"/>
      <c r="H46" s="146"/>
      <c r="I46" s="147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3" t="s">
        <v>270</v>
      </c>
      <c r="B48" s="154"/>
      <c r="C48" s="160" t="s">
        <v>342</v>
      </c>
      <c r="D48" s="156"/>
      <c r="E48" s="157"/>
      <c r="F48" s="16"/>
      <c r="G48" s="51" t="s">
        <v>271</v>
      </c>
      <c r="H48" s="160" t="s">
        <v>343</v>
      </c>
      <c r="I48" s="157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3" t="s">
        <v>257</v>
      </c>
      <c r="B50" s="154"/>
      <c r="C50" s="155" t="s">
        <v>344</v>
      </c>
      <c r="D50" s="156"/>
      <c r="E50" s="156"/>
      <c r="F50" s="156"/>
      <c r="G50" s="156"/>
      <c r="H50" s="156"/>
      <c r="I50" s="157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8" t="s">
        <v>272</v>
      </c>
      <c r="B52" s="159"/>
      <c r="C52" s="160" t="s">
        <v>345</v>
      </c>
      <c r="D52" s="156"/>
      <c r="E52" s="156"/>
      <c r="F52" s="156"/>
      <c r="G52" s="156"/>
      <c r="H52" s="156"/>
      <c r="I52" s="161"/>
      <c r="J52" s="10"/>
      <c r="K52" s="10"/>
      <c r="L52" s="10"/>
    </row>
    <row r="53" spans="1:12" ht="12.75">
      <c r="A53" s="108"/>
      <c r="B53" s="20"/>
      <c r="C53" s="167" t="s">
        <v>273</v>
      </c>
      <c r="D53" s="167"/>
      <c r="E53" s="167"/>
      <c r="F53" s="167"/>
      <c r="G53" s="167"/>
      <c r="H53" s="16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2" t="s">
        <v>274</v>
      </c>
      <c r="C55" s="163"/>
      <c r="D55" s="163"/>
      <c r="E55" s="163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4" t="s">
        <v>306</v>
      </c>
      <c r="C56" s="165"/>
      <c r="D56" s="165"/>
      <c r="E56" s="165"/>
      <c r="F56" s="165"/>
      <c r="G56" s="165"/>
      <c r="H56" s="165"/>
      <c r="I56" s="166"/>
      <c r="J56" s="10"/>
      <c r="K56" s="10"/>
      <c r="L56" s="10"/>
    </row>
    <row r="57" spans="1:12" ht="12.75">
      <c r="A57" s="108"/>
      <c r="B57" s="164" t="s">
        <v>307</v>
      </c>
      <c r="C57" s="165"/>
      <c r="D57" s="165"/>
      <c r="E57" s="165"/>
      <c r="F57" s="165"/>
      <c r="G57" s="165"/>
      <c r="H57" s="165"/>
      <c r="I57" s="110"/>
      <c r="J57" s="10"/>
      <c r="K57" s="10"/>
      <c r="L57" s="10"/>
    </row>
    <row r="58" spans="1:12" ht="12.75">
      <c r="A58" s="108"/>
      <c r="B58" s="164" t="s">
        <v>308</v>
      </c>
      <c r="C58" s="165"/>
      <c r="D58" s="165"/>
      <c r="E58" s="165"/>
      <c r="F58" s="165"/>
      <c r="G58" s="165"/>
      <c r="H58" s="165"/>
      <c r="I58" s="166"/>
      <c r="J58" s="10"/>
      <c r="K58" s="10"/>
      <c r="L58" s="10"/>
    </row>
    <row r="59" spans="1:12" ht="12.75">
      <c r="A59" s="108"/>
      <c r="B59" s="164" t="s">
        <v>309</v>
      </c>
      <c r="C59" s="165"/>
      <c r="D59" s="165"/>
      <c r="E59" s="165"/>
      <c r="F59" s="165"/>
      <c r="G59" s="165"/>
      <c r="H59" s="165"/>
      <c r="I59" s="166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8" t="s">
        <v>277</v>
      </c>
      <c r="H62" s="169"/>
      <c r="I62" s="17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1"/>
      <c r="H63" s="152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l@plavalaguna.hr"/>
    <hyperlink ref="C20" r:id="rId2" display="www.plavalaguna.hr"/>
    <hyperlink ref="C50" r:id="rId3" display="suzana.kocijancic@plavalagu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3">
      <selection activeCell="K113" sqref="K113"/>
    </sheetView>
  </sheetViews>
  <sheetFormatPr defaultColWidth="9.140625" defaultRowHeight="12.75"/>
  <cols>
    <col min="1" max="9" width="9.140625" style="52" customWidth="1"/>
    <col min="10" max="10" width="12.421875" style="52" customWidth="1"/>
    <col min="11" max="11" width="12.7109375" style="52" customWidth="1"/>
    <col min="12" max="16384" width="9.140625" style="52" customWidth="1"/>
  </cols>
  <sheetData>
    <row r="1" spans="1:11" ht="12.75" customHeight="1">
      <c r="A1" s="190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346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 t="s">
        <v>347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1">
      <c r="A4" s="195" t="s">
        <v>59</v>
      </c>
      <c r="B4" s="196"/>
      <c r="C4" s="196"/>
      <c r="D4" s="196"/>
      <c r="E4" s="196"/>
      <c r="F4" s="196"/>
      <c r="G4" s="196"/>
      <c r="H4" s="197"/>
      <c r="I4" s="58" t="s">
        <v>278</v>
      </c>
      <c r="J4" s="59" t="s">
        <v>319</v>
      </c>
      <c r="K4" s="60" t="s">
        <v>320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7">
        <v>2</v>
      </c>
      <c r="J5" s="56">
        <v>3</v>
      </c>
      <c r="K5" s="56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1373961783</v>
      </c>
      <c r="K8" s="53">
        <f>K9+K16+K26+K35+K39</f>
        <v>1437075069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683358</v>
      </c>
      <c r="K9" s="53">
        <f>SUM(K10:K15)</f>
        <v>836846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539533</v>
      </c>
      <c r="K11" s="7">
        <v>709538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95700</v>
      </c>
      <c r="K14" s="7">
        <v>95700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48125</v>
      </c>
      <c r="K15" s="7">
        <v>31608</v>
      </c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1362389764</v>
      </c>
      <c r="K16" s="53">
        <f>SUM(K17:K25)</f>
        <v>1428024424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219517630</v>
      </c>
      <c r="K17" s="7">
        <v>219517630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1041328121</v>
      </c>
      <c r="K18" s="7">
        <v>1103711263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19261070</v>
      </c>
      <c r="K19" s="7">
        <v>19433861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26998196</v>
      </c>
      <c r="K20" s="7">
        <v>38510998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8478724</v>
      </c>
      <c r="K23" s="7">
        <v>3367088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6707919</v>
      </c>
      <c r="K24" s="7">
        <v>7077521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>
        <v>40098104</v>
      </c>
      <c r="K25" s="7">
        <v>36406063</v>
      </c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10888661</v>
      </c>
      <c r="K26" s="53">
        <f>SUM(K27:K34)</f>
        <v>8213799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771915</v>
      </c>
      <c r="K27" s="7">
        <v>1374607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9974448</v>
      </c>
      <c r="K29" s="7">
        <v>6839192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142298</v>
      </c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199306369</v>
      </c>
      <c r="K40" s="53">
        <f>K41+K49+K56+K64</f>
        <v>149742279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3782273</v>
      </c>
      <c r="K41" s="53">
        <f>SUM(K42:K48)</f>
        <v>3797187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3773424</v>
      </c>
      <c r="K42" s="7">
        <v>3779698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8849</v>
      </c>
      <c r="K45" s="7">
        <v>17489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12170967</v>
      </c>
      <c r="K49" s="53">
        <f>SUM(K50:K55)</f>
        <v>12251714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7710601</v>
      </c>
      <c r="K51" s="7">
        <v>7191488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35240</v>
      </c>
      <c r="K53" s="7">
        <v>55372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2422630</v>
      </c>
      <c r="K54" s="7">
        <v>4261833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2002496</v>
      </c>
      <c r="K55" s="7">
        <v>743021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126745208</v>
      </c>
      <c r="K56" s="53">
        <f>SUM(K57:K63)</f>
        <v>125714931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>
        <v>126409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126745208</v>
      </c>
      <c r="K62" s="7">
        <v>125588522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56607921</v>
      </c>
      <c r="K64" s="7">
        <v>7978447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1229755</v>
      </c>
      <c r="K65" s="7">
        <v>1878607</v>
      </c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1574497907</v>
      </c>
      <c r="K66" s="53">
        <f>K7+K8+K40+K65</f>
        <v>1588695955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3400080</v>
      </c>
      <c r="K67" s="8">
        <v>3400080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04"/>
      <c r="I69" s="3">
        <v>62</v>
      </c>
      <c r="J69" s="54">
        <f>J70+J71+J72+J78+J79+J82+J85</f>
        <v>1442509720</v>
      </c>
      <c r="K69" s="54">
        <f>K70+K71+K72+K78+K79+K82+K85</f>
        <v>1453644405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1088372400</v>
      </c>
      <c r="K70" s="7">
        <v>1088372400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96506228</v>
      </c>
      <c r="K72" s="53">
        <f>K73+K74-K75+K76+K77</f>
        <v>95527324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40675286</v>
      </c>
      <c r="K73" s="7">
        <v>42204587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11896874</v>
      </c>
      <c r="K74" s="7">
        <v>11896874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11896874</v>
      </c>
      <c r="K75" s="7">
        <v>11896874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55830942</v>
      </c>
      <c r="K77" s="7">
        <v>53322737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54869005</v>
      </c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105949636</v>
      </c>
      <c r="K79" s="53">
        <f>K80-K81</f>
        <v>174212465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105949636</v>
      </c>
      <c r="K80" s="7">
        <v>174212465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74144307</v>
      </c>
      <c r="K82" s="53">
        <f>+K83+K84</f>
        <v>74082171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74144307</v>
      </c>
      <c r="K83" s="7">
        <v>74082171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22668144</v>
      </c>
      <c r="K85" s="7">
        <v>21450045</v>
      </c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2537151</v>
      </c>
      <c r="K86" s="53">
        <f>SUM(K87:K89)</f>
        <v>3837151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2537151</v>
      </c>
      <c r="K89" s="7">
        <v>3837151</v>
      </c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53273414</v>
      </c>
      <c r="K90" s="53">
        <f>SUM(K91:K99)</f>
        <v>42790285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53273414</v>
      </c>
      <c r="K93" s="7">
        <v>42790285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67871639</v>
      </c>
      <c r="K100" s="53">
        <f>SUM(K101:K112)</f>
        <v>78867772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14944501</v>
      </c>
      <c r="K103" s="7">
        <v>14652471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2858083</v>
      </c>
      <c r="K104" s="7">
        <v>6290400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15457906</v>
      </c>
      <c r="K105" s="7">
        <v>18604133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13959709</v>
      </c>
      <c r="K108" s="7">
        <v>17013486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14707714</v>
      </c>
      <c r="K109" s="7">
        <v>12703314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963554</v>
      </c>
      <c r="K110" s="7">
        <v>3280033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4980172</v>
      </c>
      <c r="K112" s="7">
        <v>6323935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8305983</v>
      </c>
      <c r="K113" s="7">
        <v>9556342</v>
      </c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1574497907</v>
      </c>
      <c r="K114" s="53">
        <f>K69+K86+K90+K100+K113</f>
        <v>1588695955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>
        <v>3400080</v>
      </c>
      <c r="K115" s="8">
        <v>3400080</v>
      </c>
    </row>
    <row r="116" spans="1:11" ht="12.75">
      <c r="A116" s="214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33"/>
      <c r="J117" s="233"/>
      <c r="K117" s="234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v>1419841576</v>
      </c>
      <c r="K118" s="7">
        <f>+K69-K119</f>
        <v>1432194360</v>
      </c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>
        <v>22668144</v>
      </c>
      <c r="K119" s="8">
        <v>21450045</v>
      </c>
    </row>
    <row r="120" spans="1:11" ht="12.75">
      <c r="A120" s="223" t="s">
        <v>311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B31">
      <selection activeCell="L31" sqref="L3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0" t="s">
        <v>154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244" t="s">
        <v>348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7" t="s">
        <v>350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1.7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5" t="s">
        <v>319</v>
      </c>
      <c r="K4" s="235"/>
      <c r="L4" s="235" t="s">
        <v>320</v>
      </c>
      <c r="M4" s="235"/>
    </row>
    <row r="5" spans="1:13" ht="12.7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54">
        <f>SUM(J8:J9)</f>
        <v>519604567</v>
      </c>
      <c r="K7" s="54">
        <f>SUM(K8:K9)</f>
        <v>21756010</v>
      </c>
      <c r="L7" s="54">
        <f>SUM(L8:L9)</f>
        <v>539722904</v>
      </c>
      <c r="M7" s="54">
        <f>SUM(M8:M9)</f>
        <v>19628443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515886260</v>
      </c>
      <c r="K8" s="7">
        <v>20078863</v>
      </c>
      <c r="L8" s="7">
        <v>536270024</v>
      </c>
      <c r="M8" s="7">
        <v>18322211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3718307</v>
      </c>
      <c r="K9" s="7">
        <v>1677147</v>
      </c>
      <c r="L9" s="7">
        <v>3452880</v>
      </c>
      <c r="M9" s="7">
        <v>1306232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</f>
        <v>433902540</v>
      </c>
      <c r="K10" s="53">
        <f>K11+K12+K16+K20+K21+K22+K25+K26</f>
        <v>83529656</v>
      </c>
      <c r="L10" s="53">
        <f>L11+L12+L16+L20+L21+L22+L25+L26</f>
        <v>453863485</v>
      </c>
      <c r="M10" s="53">
        <f>M11+M12+M16+M20+M21+M22+M25+M26</f>
        <v>84775826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f>SUM(J13:J15)</f>
        <v>137314330</v>
      </c>
      <c r="K12" s="53">
        <f>SUM(K13:K15)</f>
        <v>18084581</v>
      </c>
      <c r="L12" s="53">
        <f>SUM(L13:L15)</f>
        <v>141450268</v>
      </c>
      <c r="M12" s="53">
        <f>SUM(M13:M15)</f>
        <v>19065302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76082270</v>
      </c>
      <c r="K13" s="7">
        <v>6791576</v>
      </c>
      <c r="L13" s="7">
        <v>81844066</v>
      </c>
      <c r="M13" s="7">
        <v>7053186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75543</v>
      </c>
      <c r="K14" s="7">
        <v>2203</v>
      </c>
      <c r="L14" s="7">
        <v>67541</v>
      </c>
      <c r="M14" s="7">
        <v>3802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61156517</v>
      </c>
      <c r="K15" s="7">
        <v>11290802</v>
      </c>
      <c r="L15" s="7">
        <v>59538661</v>
      </c>
      <c r="M15" s="7">
        <v>12008314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122244689</v>
      </c>
      <c r="K16" s="53">
        <f>SUM(K17:K19)</f>
        <v>31269610</v>
      </c>
      <c r="L16" s="53">
        <f>SUM(L17:L19)</f>
        <v>122372665</v>
      </c>
      <c r="M16" s="53">
        <f>+M17+M18+M19</f>
        <v>30544502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71515318</v>
      </c>
      <c r="K17" s="7">
        <v>16859850</v>
      </c>
      <c r="L17" s="7">
        <v>70818199</v>
      </c>
      <c r="M17" s="7">
        <v>15397857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32974540</v>
      </c>
      <c r="K18" s="7">
        <v>9976360</v>
      </c>
      <c r="L18" s="7">
        <v>34358356</v>
      </c>
      <c r="M18" s="7">
        <v>10341653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17754831</v>
      </c>
      <c r="K19" s="7">
        <v>4433400</v>
      </c>
      <c r="L19" s="7">
        <v>17196110</v>
      </c>
      <c r="M19" s="7">
        <v>4804992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108887618</v>
      </c>
      <c r="K20" s="7">
        <v>5809163</v>
      </c>
      <c r="L20" s="7">
        <v>122045366</v>
      </c>
      <c r="M20" s="7">
        <v>12116006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55782392</v>
      </c>
      <c r="K21" s="7">
        <v>19508654</v>
      </c>
      <c r="L21" s="7">
        <v>62891762</v>
      </c>
      <c r="M21" s="7">
        <v>21674873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8234538</v>
      </c>
      <c r="K22" s="53">
        <f>SUM(K23:K24)</f>
        <v>8234538</v>
      </c>
      <c r="L22" s="53">
        <f>SUM(L23:L24)</f>
        <v>643285</v>
      </c>
      <c r="M22" s="53">
        <f>+M23+M24</f>
        <v>643285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>
        <v>7774964</v>
      </c>
      <c r="K23" s="7">
        <v>7774964</v>
      </c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459574</v>
      </c>
      <c r="K24" s="7">
        <v>459574</v>
      </c>
      <c r="L24" s="7">
        <v>643285</v>
      </c>
      <c r="M24" s="7">
        <v>643285</v>
      </c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>
        <v>98488</v>
      </c>
      <c r="K25" s="7">
        <v>98488</v>
      </c>
      <c r="L25" s="7">
        <v>3364818</v>
      </c>
      <c r="M25" s="7">
        <v>499553</v>
      </c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1340485</v>
      </c>
      <c r="K26" s="7">
        <v>524622</v>
      </c>
      <c r="L26" s="7">
        <v>1095321</v>
      </c>
      <c r="M26" s="7">
        <v>232305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13648314</v>
      </c>
      <c r="K27" s="53">
        <f>SUM(K28:K32)</f>
        <v>6197032</v>
      </c>
      <c r="L27" s="53">
        <f>SUM(L28:L32)</f>
        <v>10663072</v>
      </c>
      <c r="M27" s="53">
        <f>SUM(M28:M32)</f>
        <v>2884857</v>
      </c>
    </row>
    <row r="28" spans="1:13" ht="23.25" customHeight="1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129951</v>
      </c>
      <c r="K28" s="7">
        <v>41406</v>
      </c>
      <c r="L28" s="7">
        <v>602692</v>
      </c>
      <c r="M28" s="7">
        <v>602692</v>
      </c>
    </row>
    <row r="29" spans="1:13" ht="24" customHeight="1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12802163</v>
      </c>
      <c r="K29" s="7">
        <v>6133345</v>
      </c>
      <c r="L29" s="7">
        <v>9122890</v>
      </c>
      <c r="M29" s="7">
        <v>2252960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>
        <v>387238</v>
      </c>
      <c r="K30" s="7"/>
      <c r="L30" s="7">
        <f>984530-602692</f>
        <v>381838</v>
      </c>
      <c r="M30" s="7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>
        <v>328962</v>
      </c>
      <c r="K32" s="7">
        <v>22281</v>
      </c>
      <c r="L32" s="7">
        <v>555652</v>
      </c>
      <c r="M32" s="7">
        <v>29205</v>
      </c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6082267</v>
      </c>
      <c r="K33" s="53">
        <f>SUM(K34:K37)</f>
        <v>1057395</v>
      </c>
      <c r="L33" s="53">
        <f>SUM(L34:L37)</f>
        <v>3593376</v>
      </c>
      <c r="M33" s="53">
        <f>SUM(M34:M37)</f>
        <v>822126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/>
      <c r="L34" s="7"/>
      <c r="M34" s="7"/>
    </row>
    <row r="35" spans="1:13" ht="21.75" customHeight="1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5916193</v>
      </c>
      <c r="K35" s="7">
        <v>891321</v>
      </c>
      <c r="L35" s="7">
        <v>3593376</v>
      </c>
      <c r="M35" s="7">
        <v>822126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>
        <v>166074</v>
      </c>
      <c r="K36" s="7">
        <v>166074</v>
      </c>
      <c r="L36" s="7"/>
      <c r="M36" s="7"/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/>
      <c r="L37" s="7"/>
      <c r="M37" s="7"/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533252881</v>
      </c>
      <c r="K42" s="53">
        <f>K7+K27+K38+K40</f>
        <v>27953042</v>
      </c>
      <c r="L42" s="53">
        <f>L7+L27+L38+L40</f>
        <v>550385976</v>
      </c>
      <c r="M42" s="53">
        <f>M7+M27+M38+M40</f>
        <v>22513300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439984807</v>
      </c>
      <c r="K43" s="53">
        <f>K10+K33+K39+K41</f>
        <v>84587051</v>
      </c>
      <c r="L43" s="53">
        <f>L10+L33+L39+L41</f>
        <v>457456861</v>
      </c>
      <c r="M43" s="53">
        <f>M10+M33+M39+M41</f>
        <v>85597952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93268074</v>
      </c>
      <c r="K44" s="53">
        <f>K42-K43</f>
        <v>-56634009</v>
      </c>
      <c r="L44" s="53">
        <f>L42-L43</f>
        <v>92929115</v>
      </c>
      <c r="M44" s="53">
        <f>M42-M43</f>
        <v>-63084652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93268074</v>
      </c>
      <c r="K45" s="53">
        <f>IF(K42&gt;K43,K42-K43,0)</f>
        <v>0</v>
      </c>
      <c r="L45" s="53">
        <f>IF(L42&gt;L43,L42-L43,0)</f>
        <v>92929115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56634009</v>
      </c>
      <c r="L46" s="53">
        <f>IF(L43&gt;L42,L43-L42,0)</f>
        <v>0</v>
      </c>
      <c r="M46" s="53">
        <f>IF(M43&gt;M42,M43-M42,0)</f>
        <v>63084652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>
        <v>18217618</v>
      </c>
      <c r="K47" s="7">
        <v>18217618</v>
      </c>
      <c r="L47" s="7">
        <v>19100386</v>
      </c>
      <c r="M47" s="7">
        <v>19100386</v>
      </c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75050456</v>
      </c>
      <c r="K48" s="53">
        <f>K44-K47</f>
        <v>-74851627</v>
      </c>
      <c r="L48" s="53">
        <f>L44-L47</f>
        <v>73828729</v>
      </c>
      <c r="M48" s="53">
        <f>M44-M47</f>
        <v>-82185038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75050456</v>
      </c>
      <c r="K49" s="53">
        <f>IF(K48&gt;0,K48,0)</f>
        <v>0</v>
      </c>
      <c r="L49" s="53">
        <f>IF(L48&gt;0,L48,0)</f>
        <v>73828729</v>
      </c>
      <c r="M49" s="53">
        <f>IF(M48&gt;0,M48,0)</f>
        <v>0</v>
      </c>
    </row>
    <row r="50" spans="1:13" ht="12.75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1">
        <f>IF(J48&lt;0,-J48,0)</f>
        <v>0</v>
      </c>
      <c r="K50" s="61">
        <f>IF(K48&lt;0,-K48,0)</f>
        <v>74851627</v>
      </c>
      <c r="L50" s="61">
        <f>IF(L48&lt;0,-L48,0)</f>
        <v>0</v>
      </c>
      <c r="M50" s="61">
        <f>IF(M48&lt;0,-M48,0)</f>
        <v>82185038</v>
      </c>
    </row>
    <row r="51" spans="1:13" ht="12.75" customHeight="1">
      <c r="A51" s="214" t="s">
        <v>312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>
        <v>74144307</v>
      </c>
      <c r="K53" s="7">
        <v>-74269369</v>
      </c>
      <c r="L53" s="7">
        <v>74082171</v>
      </c>
      <c r="M53" s="7">
        <v>-81165521</v>
      </c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>
        <v>906149</v>
      </c>
      <c r="K54" s="8">
        <v>-582258</v>
      </c>
      <c r="L54" s="8">
        <v>-253442</v>
      </c>
      <c r="M54" s="8">
        <v>-1068517</v>
      </c>
    </row>
    <row r="55" spans="1:13" ht="12.75" customHeight="1">
      <c r="A55" s="214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v>75050456</v>
      </c>
      <c r="K56" s="6">
        <v>-74851627</v>
      </c>
      <c r="L56" s="6">
        <v>73828729</v>
      </c>
      <c r="M56" s="6">
        <v>-82185038</v>
      </c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-1790746</v>
      </c>
      <c r="K57" s="53">
        <f>+K58+K60</f>
        <v>-2058950</v>
      </c>
      <c r="L57" s="53">
        <f>SUM(L58:L64)</f>
        <v>-3135256</v>
      </c>
      <c r="M57" s="53">
        <f>SUM(M58:M64)</f>
        <v>-3463889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24" customHeight="1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21.75" customHeight="1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>
        <v>-1790746</v>
      </c>
      <c r="K60" s="7">
        <v>-2058950</v>
      </c>
      <c r="L60" s="7">
        <v>-3135256</v>
      </c>
      <c r="M60" s="7">
        <v>-3463889</v>
      </c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>
        <v>-358149</v>
      </c>
      <c r="K65" s="7">
        <v>-411790</v>
      </c>
      <c r="L65" s="7">
        <v>-627051</v>
      </c>
      <c r="M65" s="7">
        <v>-692778</v>
      </c>
    </row>
    <row r="66" spans="1:13" ht="21" customHeight="1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-1432597</v>
      </c>
      <c r="K66" s="53">
        <f>+K57-K65</f>
        <v>-1647160</v>
      </c>
      <c r="L66" s="53">
        <f>L57-L65</f>
        <v>-2508205</v>
      </c>
      <c r="M66" s="53">
        <f>M57-M65</f>
        <v>-2771111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73617859</v>
      </c>
      <c r="K67" s="61">
        <f>K56+K66</f>
        <v>-76498787</v>
      </c>
      <c r="L67" s="61">
        <f>L56+L66</f>
        <v>71320524</v>
      </c>
      <c r="M67" s="61">
        <f>M56+M66</f>
        <v>-84956149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>
        <v>72711710</v>
      </c>
      <c r="K70" s="7">
        <v>-75916529</v>
      </c>
      <c r="L70" s="7">
        <v>71573966</v>
      </c>
      <c r="M70" s="7">
        <v>-83887632</v>
      </c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>
        <v>906149</v>
      </c>
      <c r="K71" s="8">
        <v>-582258</v>
      </c>
      <c r="L71" s="8">
        <v>-253442</v>
      </c>
      <c r="M71" s="8">
        <v>-1068517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347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1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93268074</v>
      </c>
      <c r="K7" s="7">
        <v>92929115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108887618</v>
      </c>
      <c r="K8" s="7">
        <v>122045366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1439609</v>
      </c>
      <c r="K9" s="7">
        <v>10271684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>
        <v>1250359</v>
      </c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4">
        <f>SUM(J7:J12)</f>
        <v>203595301</v>
      </c>
      <c r="K13" s="53">
        <f>SUM(K7:K12)</f>
        <v>226496524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956602</v>
      </c>
      <c r="K15" s="7">
        <v>80747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64089</v>
      </c>
      <c r="K16" s="7">
        <v>14914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4910312</v>
      </c>
      <c r="K17" s="7">
        <v>23016719</v>
      </c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64">
        <f>SUM(J14:J17)</f>
        <v>5931003</v>
      </c>
      <c r="K18" s="53">
        <f>SUM(K14:K17)</f>
        <v>23112380</v>
      </c>
    </row>
    <row r="19" spans="1:11" ht="26.25" customHeight="1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IF(J13&gt;J18,J13-J18,0)</f>
        <v>197664298</v>
      </c>
      <c r="K19" s="53">
        <f>IF(K13&gt;K18,K13-K18,0)</f>
        <v>203384144</v>
      </c>
    </row>
    <row r="20" spans="1:11" ht="30.75" customHeight="1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4" t="s">
        <v>159</v>
      </c>
      <c r="B21" s="230"/>
      <c r="C21" s="230"/>
      <c r="D21" s="230"/>
      <c r="E21" s="230"/>
      <c r="F21" s="230"/>
      <c r="G21" s="230"/>
      <c r="H21" s="230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330345</v>
      </c>
      <c r="K22" s="7">
        <v>406162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5068757</v>
      </c>
      <c r="K24" s="7">
        <v>7391125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>
        <v>387238</v>
      </c>
      <c r="K25" s="7">
        <v>388769</v>
      </c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1690652</v>
      </c>
      <c r="K26" s="7">
        <v>2674862</v>
      </c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4">
        <f>SUM(J22:J26)</f>
        <v>7476992</v>
      </c>
      <c r="K27" s="53">
        <f>SUM(K22:K26)</f>
        <v>10860918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64494968</v>
      </c>
      <c r="K28" s="7">
        <v>188239676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49017018</v>
      </c>
      <c r="K30" s="7">
        <v>6749617</v>
      </c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4">
        <f>SUM(J28:J30)</f>
        <v>113511986</v>
      </c>
      <c r="K31" s="53">
        <f>SUM(K28:K30)</f>
        <v>194989293</v>
      </c>
    </row>
    <row r="32" spans="1:11" ht="21.75" customHeight="1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24" customHeight="1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IF(J31&gt;J27,J31-J27,0)</f>
        <v>106034994</v>
      </c>
      <c r="K33" s="53">
        <f>IF(K31&gt;K27,K31-K27,0)</f>
        <v>184128375</v>
      </c>
    </row>
    <row r="34" spans="1:11" ht="12.75">
      <c r="A34" s="214" t="s">
        <v>160</v>
      </c>
      <c r="B34" s="230"/>
      <c r="C34" s="230"/>
      <c r="D34" s="230"/>
      <c r="E34" s="230"/>
      <c r="F34" s="230"/>
      <c r="G34" s="230"/>
      <c r="H34" s="230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1327746</v>
      </c>
      <c r="K37" s="7">
        <v>87540</v>
      </c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4">
        <f>SUM(J35:J37)</f>
        <v>1327746</v>
      </c>
      <c r="K38" s="53">
        <f>SUM(K35:K37)</f>
        <v>87540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10763112</v>
      </c>
      <c r="K39" s="7">
        <v>10862698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58630795</v>
      </c>
      <c r="K40" s="7">
        <v>57110085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4">
        <f>SUM(J39:J43)</f>
        <v>69393907</v>
      </c>
      <c r="K44" s="53">
        <f>SUM(K39:K43)</f>
        <v>67972783</v>
      </c>
    </row>
    <row r="45" spans="1:11" ht="24" customHeight="1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25.5" customHeight="1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IF(J44&gt;J38,J44-J38,0)</f>
        <v>68066161</v>
      </c>
      <c r="K46" s="53">
        <f>IF(K44&gt;K38,K44-K38,0)</f>
        <v>67885243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23563143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48629474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33044778</v>
      </c>
      <c r="K49" s="7">
        <v>56607921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23563143</v>
      </c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>
        <v>48629474</v>
      </c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65">
        <f>J49+J50-J51</f>
        <v>56607921</v>
      </c>
      <c r="K52" s="61">
        <f>K49+K50-K51</f>
        <v>7978447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21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5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30"/>
      <c r="C22" s="230"/>
      <c r="D22" s="230"/>
      <c r="E22" s="230"/>
      <c r="F22" s="230"/>
      <c r="G22" s="230"/>
      <c r="H22" s="230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30"/>
      <c r="C35" s="230"/>
      <c r="D35" s="230"/>
      <c r="E35" s="230"/>
      <c r="F35" s="230"/>
      <c r="G35" s="230"/>
      <c r="H35" s="230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2.421875" style="76" customWidth="1"/>
    <col min="9" max="9" width="7.140625" style="76" customWidth="1"/>
    <col min="10" max="10" width="11.28125" style="76" customWidth="1"/>
    <col min="11" max="11" width="13.00390625" style="76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">
      <c r="A2" s="42"/>
      <c r="B2" s="74"/>
      <c r="C2" s="284" t="s">
        <v>282</v>
      </c>
      <c r="D2" s="284"/>
      <c r="E2" s="77" t="s">
        <v>349</v>
      </c>
      <c r="F2" s="43" t="s">
        <v>250</v>
      </c>
      <c r="G2" s="285" t="s">
        <v>324</v>
      </c>
      <c r="H2" s="286"/>
      <c r="I2" s="74"/>
      <c r="J2" s="74"/>
      <c r="K2" s="74"/>
      <c r="L2" s="78"/>
    </row>
    <row r="3" spans="1:11" ht="21.7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1088372400</v>
      </c>
      <c r="K5" s="45">
        <v>1088372400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111954232</v>
      </c>
      <c r="K7" s="46">
        <v>113483533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108428854</v>
      </c>
      <c r="K8" s="46">
        <v>176633175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75050456</v>
      </c>
      <c r="K9" s="46">
        <v>73828729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>
        <v>3834773</v>
      </c>
      <c r="K12" s="46">
        <v>1326568</v>
      </c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>
        <v>54869005</v>
      </c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1442509720</v>
      </c>
      <c r="K14" s="79">
        <f>SUM(K5:K13)</f>
        <v>1453644405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>
        <v>1419841576</v>
      </c>
      <c r="K23" s="45">
        <v>1432194360</v>
      </c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>
        <v>22668144</v>
      </c>
      <c r="K24" s="80">
        <v>21450045</v>
      </c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test PC</cp:lastModifiedBy>
  <cp:lastPrinted>2013-02-13T08:30:40Z</cp:lastPrinted>
  <dcterms:created xsi:type="dcterms:W3CDTF">2008-10-17T11:51:54Z</dcterms:created>
  <dcterms:modified xsi:type="dcterms:W3CDTF">2013-02-13T10:04:29Z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