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6" windowWidth="15360" windowHeight="91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<sst xmlns="http://schemas.openxmlformats.org/spreadsheetml/2006/main" count="405" uniqueCount="350">
  <si>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</si>
  <si>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</si>
  <si>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</si>
  <si>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</si>
  <si>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</si>
  <si>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</si>
  <si>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</si>
  <si>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</si>
  <si>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</si>
  <si>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</si>
  <si>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</si>
  <si>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</si>
  <si>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</si>
  <si>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</si>
  <si>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</si>
  <si>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</si>
  <si>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</si>
  <si>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</si>
  <si>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</si>
  <si>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</si>
  <si>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</si>
  <si>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</si>
  <si>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</si>
  <si>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</si>
  <si>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</si>
  <si>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</si>
  <si>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</si>
  <si>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</si>
  <si>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</si>
  <si>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</si>
  <si>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</si>
  <si>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</si>
  <si>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</si>
  <si>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</si>
  <si>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</si>
  <si>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</si>
  <si>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</si>
  <si>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</si>
  <si>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</si>
  <si>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</si>
  <si>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</si>
  <si>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</si>
  <si>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</si>
  <si>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</si>
  <si>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</si>
  <si>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</si>
  <si>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</si>
  <si>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</si>
  <si>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</si>
  <si>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</si>
  <si>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</si>
  <si>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</si>
  <si>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</si>
  <si>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</si>
  <si>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</si>
  <si>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</si>
  <si>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</si>
  <si>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</si>
  <si>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</si>
  <si>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</si>
  <si>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</si>
  <si>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</si>
  <si>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</si>
  <si>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</si>
  <si>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</si>
  <si>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</si>
  <si>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</si>
  <si>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</si>
  <si>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</si>
  <si>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</si>
  <si>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</si>
  <si>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</si>
  <si>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</si>
  <si>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</si>
  <si>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</si>
  <si>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</si>
  <si>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</si>
  <si>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</si>
  <si>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</si>
  <si>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</si>
  <si>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</si>
  <si>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</si>
  <si>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</si>
  <si>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</si>
  <si>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</si>
  <si>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</si>
  <si>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</si>
  <si>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</si>
  <si>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</si>
  <si>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</si>
  <si>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</si>
  <si>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</si>
  <si>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</si>
  <si>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</si>
  <si>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</si>
  <si>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</si>
  <si>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</si>
  <si>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</si>
  <si>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</si>
  <si>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</si>
  <si>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</si>
  <si>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</si>
  <si>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</si>
  <si>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</si>
  <si>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</si>
  <si>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</si>
  <si>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</si>
  <si>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</si>
  <si>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</si>
  <si>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</si>
  <si>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</si>
  <si>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</si>
  <si>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</si>
  <si>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</si>
  <si>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</si>
  <si>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</si>
  <si>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</si>
  <si>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</si>
  <si>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</si>
  <si>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</si>
  <si>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</si>
  <si>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</si>
  <si>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</si>
  <si>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</si>
  <si>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</si>
  <si>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</si>
  <si>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</si>
  <si>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</si>
  <si>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</si>
  <si>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</si>
  <si>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</si>
  <si>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</si>
  <si>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</si>
  <si>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</si>
  <si>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</si>
  <si>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</si>
  <si>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</si>
  <si>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</si>
  <si>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</si>
  <si>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</si>
  <si>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</si>
  <si>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</si>
  <si>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</si>
  <si>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</si>
  <si>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</si>
  <si>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</si>
  <si>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</si>
  <si>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</si>
  <si>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</si>
  <si>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</si>
  <si>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</si>
  <si>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</si>
  <si>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</si>
  <si>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</si>
  <si>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</si>
  <si>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</si>
  <si>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</si>
  <si>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</si>
  <si>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</si>
  <si>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</si>
  <si>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</si>
  <si>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</si>
  <si>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</si>
  <si>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</si>
  <si>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</si>
  <si>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</si>
  <si>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</si>
  <si>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</si>
  <si>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</si>
  <si>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</si>
  <si>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</si>
  <si>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</si>
  <si>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</si>
  <si>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</si>
  <si>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</si>
  <si>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</si>
  <si>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</si>
  <si>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</si>
  <si>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</si>
  <si>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</si>
  <si>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</si>
  <si>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</si>
  <si>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</si>
  <si>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</si>
  <si>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</si>
  <si>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</si>
  <si>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</si>
  <si>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</si>
  <si>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</si>
  <si>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</si>
  <si>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</si>
  <si>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</si>
  <si>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</si>
  <si>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</si>
  <si>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</si>
  <si>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</si>
  <si>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</si>
  <si>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</si>
  <si>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</si>
  <si>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</si>
  <si>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</si>
  <si>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</si>
  <si>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</si>
  <si>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</si>
  <si>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</si>
  <si>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</si>
  <si>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</si>
  <si>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</si>
  <si>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</si>
  <si>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</si>
  <si>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</si>
  <si>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</si>
  <si>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</si>
  <si>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</si>
  <si>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</si>
  <si>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</si>
  <si>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</si>
  <si>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</si>
  <si>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</si>
  <si>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</si>
  <si>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</si>
  <si>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</si>
  <si>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</si>
  <si>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</si>
  <si>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</si>
  <si>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</si>
  <si>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</si>
  <si>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</si>
  <si>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</si>
  <si>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</si>
  <si>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</si>
  <si>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</si>
  <si>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</si>
  <si>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</si>
  <si>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</si>
  <si>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</si>
  <si>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</si>
  <si>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</si>
  <si>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</si>
  <si>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</si>
  <si>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</si>
  <si>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</si>
  <si>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</si>
  <si>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</si>
  <si>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</si>
  <si>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</si>
  <si>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</si>
  <si>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</si>
  <si>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</si>
  <si>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</si>
  <si>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</si>
  <si>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</si>
  <si>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</si>
  <si>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</si>
  <si>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</si>
  <si>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</si>
  <si>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</si>
  <si>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</si>
  <si>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</si>
  <si>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</si>
  <si>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</si>
  <si>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</si>
  <si>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</si>
  <si>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</si>
  <si>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</si>
  <si>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</si>
  <si>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</si>
  <si>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</si>
  <si>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</si>
  <si>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</si>
  <si>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</si>
  <si>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</si>
  <si>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</si>
  <si>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</si>
  <si>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</si>
  <si>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</si>
  <si>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</si>
  <si>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</si>
  <si>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</si>
  <si>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</si>
  <si>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</si>
  <si>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</si>
  <si>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</si>
  <si>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</si>
  <si>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</si>
  <si>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</si>
  <si>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</si>
  <si>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</si>
  <si>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</si>
  <si>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</si>
  <si>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</si>
  <si>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</si>
  <si>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</si>
  <si>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</si>
  <si>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</si>
  <si>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</si>
  <si>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</si>
  <si>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</si>
  <si>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</si>
  <si>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</si>
  <si>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</si>
  <si>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</si>
  <si>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</si>
  <si>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</si>
  <si>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</si>
  <si>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</si>
  <si>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</si>
  <si>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</si>
  <si>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</si>
  <si>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</si>
  <si>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</si>
  <si>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</si>
  <si>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</si>
  <si>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</si>
  <si>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</si>
  <si>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</si>
  <si>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</si>
  <si>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</si>
  <si>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</si>
  <si>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</si>
  <si>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</si>
  <si>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</si>
  <si>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</si>
  <si>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</si>
  <si>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</si>
  <si>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</si>
  <si>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</si>
  <si>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</si>
  <si>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</si>
  <si>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</si>
  <si>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</si>
  <si>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</si>
  <si>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5510</t>
  </si>
  <si>
    <t>KOCIJANČIĆ SUZANA</t>
  </si>
  <si>
    <t>052/410-224</t>
  </si>
  <si>
    <t>suzana.kocijancic@plavalaguna.hr</t>
  </si>
  <si>
    <t>STAVER NEVEN</t>
  </si>
  <si>
    <t>052/410-282</t>
  </si>
  <si>
    <t>stanje na dan 31.12.2011.</t>
  </si>
  <si>
    <t>u razdoblju 01.01.2011. do 31.12.2011.</t>
  </si>
  <si>
    <t>Obveznik: PLAVA LAGUNA D.D.</t>
  </si>
  <si>
    <t>01.01.2011.</t>
  </si>
  <si>
    <t>31.12.2011.</t>
  </si>
  <si>
    <t>DA</t>
  </si>
  <si>
    <t>HOTELI CROATIA D.D.</t>
  </si>
  <si>
    <t>CAVTAT</t>
  </si>
  <si>
    <t>03303276</t>
  </si>
  <si>
    <t>LAGUNA INVEST D.O.O.</t>
  </si>
  <si>
    <t>00617474</t>
  </si>
  <si>
    <t>01.01.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</si>
</sst>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Protection="1">
      <alignment vertical="top"/>
      <protection hidden="1"/>
    </xf>
    <xf numFmtId="3" fontId="0" fillId="0" borderId="0" xfId="0" applyNumberFormat="1" applyFill="1" applyAlignment="1">
      <alignment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0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HIVA_D\2011\NOV&#268;ANI%20TIJEK%20-%20KONSOLI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a"/>
      <sheetName val="RADNA"/>
      <sheetName val="NT_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17" sqref="H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37" t="s">
        <v>248</v>
      </c>
      <c r="B1" s="138"/>
      <c r="C1" s="13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4" t="s">
        <v>249</v>
      </c>
      <c r="B2" s="155"/>
      <c r="C2" s="155"/>
      <c r="D2" s="156"/>
      <c r="E2" s="120" t="s">
        <v>349</v>
      </c>
      <c r="F2" s="12"/>
      <c r="G2" s="13" t="s">
        <v>250</v>
      </c>
      <c r="H2" s="120" t="s">
        <v>342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57" t="s">
        <v>317</v>
      </c>
      <c r="B4" s="158"/>
      <c r="C4" s="158"/>
      <c r="D4" s="158"/>
      <c r="E4" s="158"/>
      <c r="F4" s="158"/>
      <c r="G4" s="158"/>
      <c r="H4" s="158"/>
      <c r="I4" s="159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60" t="s">
        <v>251</v>
      </c>
      <c r="B6" s="161"/>
      <c r="C6" s="152" t="s">
        <v>323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62" t="s">
        <v>252</v>
      </c>
      <c r="B8" s="163"/>
      <c r="C8" s="152" t="s">
        <v>324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9" t="s">
        <v>253</v>
      </c>
      <c r="B10" s="150"/>
      <c r="C10" s="152" t="s">
        <v>325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1"/>
      <c r="B11" s="15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0" t="s">
        <v>254</v>
      </c>
      <c r="B12" s="161"/>
      <c r="C12" s="164" t="s">
        <v>326</v>
      </c>
      <c r="D12" s="165"/>
      <c r="E12" s="165"/>
      <c r="F12" s="165"/>
      <c r="G12" s="165"/>
      <c r="H12" s="165"/>
      <c r="I12" s="16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0" t="s">
        <v>255</v>
      </c>
      <c r="B14" s="161"/>
      <c r="C14" s="167">
        <v>52440</v>
      </c>
      <c r="D14" s="168"/>
      <c r="E14" s="16"/>
      <c r="F14" s="164" t="s">
        <v>327</v>
      </c>
      <c r="G14" s="165"/>
      <c r="H14" s="165"/>
      <c r="I14" s="166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0" t="s">
        <v>256</v>
      </c>
      <c r="B16" s="161"/>
      <c r="C16" s="164" t="s">
        <v>328</v>
      </c>
      <c r="D16" s="165"/>
      <c r="E16" s="165"/>
      <c r="F16" s="165"/>
      <c r="G16" s="165"/>
      <c r="H16" s="165"/>
      <c r="I16" s="166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0" t="s">
        <v>257</v>
      </c>
      <c r="B18" s="161"/>
      <c r="C18" s="169" t="s">
        <v>329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0" t="s">
        <v>258</v>
      </c>
      <c r="B20" s="161"/>
      <c r="C20" s="169" t="s">
        <v>330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0" t="s">
        <v>259</v>
      </c>
      <c r="B22" s="161"/>
      <c r="C22" s="121">
        <v>348</v>
      </c>
      <c r="D22" s="164" t="s">
        <v>327</v>
      </c>
      <c r="E22" s="172"/>
      <c r="F22" s="173"/>
      <c r="G22" s="160"/>
      <c r="H22" s="174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60" t="s">
        <v>260</v>
      </c>
      <c r="B24" s="161"/>
      <c r="C24" s="121">
        <v>18</v>
      </c>
      <c r="D24" s="164" t="s">
        <v>331</v>
      </c>
      <c r="E24" s="172"/>
      <c r="F24" s="172"/>
      <c r="G24" s="173"/>
      <c r="H24" s="51" t="s">
        <v>261</v>
      </c>
      <c r="I24" s="122">
        <v>948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60" t="s">
        <v>262</v>
      </c>
      <c r="B26" s="161"/>
      <c r="C26" s="123" t="s">
        <v>343</v>
      </c>
      <c r="D26" s="25"/>
      <c r="E26" s="33"/>
      <c r="F26" s="24"/>
      <c r="G26" s="175" t="s">
        <v>263</v>
      </c>
      <c r="H26" s="161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6" t="s">
        <v>264</v>
      </c>
      <c r="B28" s="145"/>
      <c r="C28" s="146"/>
      <c r="D28" s="146"/>
      <c r="E28" s="147" t="s">
        <v>265</v>
      </c>
      <c r="F28" s="148"/>
      <c r="G28" s="148"/>
      <c r="H28" s="142" t="s">
        <v>266</v>
      </c>
      <c r="I28" s="14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44" t="s">
        <v>344</v>
      </c>
      <c r="B30" s="141"/>
      <c r="C30" s="141"/>
      <c r="D30" s="134"/>
      <c r="E30" s="144" t="s">
        <v>345</v>
      </c>
      <c r="F30" s="141"/>
      <c r="G30" s="141"/>
      <c r="H30" s="152" t="s">
        <v>346</v>
      </c>
      <c r="I30" s="153"/>
      <c r="J30" s="10"/>
      <c r="K30" s="10"/>
      <c r="L30" s="10"/>
    </row>
    <row r="31" spans="1:12" ht="12.75">
      <c r="A31" s="94"/>
      <c r="B31" s="22"/>
      <c r="C31" s="21"/>
      <c r="D31" s="135"/>
      <c r="E31" s="135"/>
      <c r="F31" s="135"/>
      <c r="G31" s="136"/>
      <c r="H31" s="128"/>
      <c r="I31" s="101"/>
      <c r="J31" s="10"/>
      <c r="K31" s="10"/>
      <c r="L31" s="10"/>
    </row>
    <row r="32" spans="1:12" ht="12.75">
      <c r="A32" s="144" t="s">
        <v>347</v>
      </c>
      <c r="B32" s="141"/>
      <c r="C32" s="141"/>
      <c r="D32" s="134"/>
      <c r="E32" s="144" t="s">
        <v>327</v>
      </c>
      <c r="F32" s="141"/>
      <c r="G32" s="141"/>
      <c r="H32" s="152" t="s">
        <v>348</v>
      </c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44"/>
      <c r="B34" s="141"/>
      <c r="C34" s="141"/>
      <c r="D34" s="134"/>
      <c r="E34" s="144"/>
      <c r="F34" s="141"/>
      <c r="G34" s="141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44"/>
      <c r="B36" s="141"/>
      <c r="C36" s="141"/>
      <c r="D36" s="134"/>
      <c r="E36" s="144"/>
      <c r="F36" s="141"/>
      <c r="G36" s="141"/>
      <c r="H36" s="152"/>
      <c r="I36" s="153"/>
      <c r="J36" s="10"/>
      <c r="K36" s="10"/>
      <c r="L36" s="10"/>
    </row>
    <row r="37" spans="1:12" ht="12.75">
      <c r="A37" s="103"/>
      <c r="B37" s="30"/>
      <c r="C37" s="139"/>
      <c r="D37" s="140"/>
      <c r="E37" s="16"/>
      <c r="F37" s="139"/>
      <c r="G37" s="140"/>
      <c r="H37" s="16"/>
      <c r="I37" s="95"/>
      <c r="J37" s="10"/>
      <c r="K37" s="10"/>
      <c r="L37" s="10"/>
    </row>
    <row r="38" spans="1:12" ht="12.75">
      <c r="A38" s="144"/>
      <c r="B38" s="141"/>
      <c r="C38" s="141"/>
      <c r="D38" s="134"/>
      <c r="E38" s="144"/>
      <c r="F38" s="141"/>
      <c r="G38" s="141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4"/>
      <c r="B40" s="141"/>
      <c r="C40" s="141"/>
      <c r="D40" s="134"/>
      <c r="E40" s="144"/>
      <c r="F40" s="141"/>
      <c r="G40" s="141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9" t="s">
        <v>267</v>
      </c>
      <c r="B44" s="180"/>
      <c r="C44" s="152"/>
      <c r="D44" s="153"/>
      <c r="E44" s="26"/>
      <c r="F44" s="164"/>
      <c r="G44" s="141"/>
      <c r="H44" s="141"/>
      <c r="I44" s="134"/>
      <c r="J44" s="10"/>
      <c r="K44" s="10"/>
      <c r="L44" s="10"/>
    </row>
    <row r="45" spans="1:12" ht="12.75">
      <c r="A45" s="103"/>
      <c r="B45" s="30"/>
      <c r="C45" s="139"/>
      <c r="D45" s="140"/>
      <c r="E45" s="16"/>
      <c r="F45" s="139"/>
      <c r="G45" s="130"/>
      <c r="H45" s="35"/>
      <c r="I45" s="107"/>
      <c r="J45" s="10"/>
      <c r="K45" s="10"/>
      <c r="L45" s="10"/>
    </row>
    <row r="46" spans="1:12" ht="12.75">
      <c r="A46" s="149" t="s">
        <v>268</v>
      </c>
      <c r="B46" s="180"/>
      <c r="C46" s="164" t="s">
        <v>333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9" t="s">
        <v>270</v>
      </c>
      <c r="B48" s="180"/>
      <c r="C48" s="181" t="s">
        <v>334</v>
      </c>
      <c r="D48" s="182"/>
      <c r="E48" s="183"/>
      <c r="F48" s="16"/>
      <c r="G48" s="51" t="s">
        <v>271</v>
      </c>
      <c r="H48" s="181" t="s">
        <v>337</v>
      </c>
      <c r="I48" s="183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9" t="s">
        <v>257</v>
      </c>
      <c r="B50" s="180"/>
      <c r="C50" s="186" t="s">
        <v>335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0" t="s">
        <v>272</v>
      </c>
      <c r="B52" s="161"/>
      <c r="C52" s="181" t="s">
        <v>336</v>
      </c>
      <c r="D52" s="182"/>
      <c r="E52" s="182"/>
      <c r="F52" s="182"/>
      <c r="G52" s="182"/>
      <c r="H52" s="182"/>
      <c r="I52" s="166"/>
      <c r="J52" s="10"/>
      <c r="K52" s="10"/>
      <c r="L52" s="10"/>
    </row>
    <row r="53" spans="1:12" ht="12.75">
      <c r="A53" s="108"/>
      <c r="B53" s="20"/>
      <c r="C53" s="133" t="s">
        <v>273</v>
      </c>
      <c r="D53" s="133"/>
      <c r="E53" s="133"/>
      <c r="F53" s="133"/>
      <c r="G53" s="133"/>
      <c r="H53" s="133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9" t="s">
        <v>274</v>
      </c>
      <c r="C55" s="190"/>
      <c r="D55" s="190"/>
      <c r="E55" s="19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08"/>
      <c r="B57" s="191" t="s">
        <v>307</v>
      </c>
      <c r="C57" s="192"/>
      <c r="D57" s="192"/>
      <c r="E57" s="192"/>
      <c r="F57" s="192"/>
      <c r="G57" s="192"/>
      <c r="H57" s="192"/>
      <c r="I57" s="110"/>
      <c r="J57" s="10"/>
      <c r="K57" s="10"/>
      <c r="L57" s="10"/>
    </row>
    <row r="58" spans="1:12" ht="12.75">
      <c r="A58" s="108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08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7" t="s">
        <v>277</v>
      </c>
      <c r="H62" s="178"/>
      <c r="I62" s="17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4"/>
      <c r="H63" s="185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4:D34" name="Range1"/>
    <protectedRange sqref="A30:I30 A32:I32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10" sqref="A110:H110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0.710937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340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1">
      <c r="A4" s="236" t="s">
        <v>59</v>
      </c>
      <c r="B4" s="237"/>
      <c r="C4" s="237"/>
      <c r="D4" s="237"/>
      <c r="E4" s="237"/>
      <c r="F4" s="237"/>
      <c r="G4" s="237"/>
      <c r="H4" s="238"/>
      <c r="I4" s="58" t="s">
        <v>278</v>
      </c>
      <c r="J4" s="59" t="s">
        <v>319</v>
      </c>
      <c r="K4" s="60" t="s">
        <v>320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7">
        <v>2</v>
      </c>
      <c r="J5" s="56">
        <v>3</v>
      </c>
      <c r="K5" s="56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53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1428150394</v>
      </c>
      <c r="K8" s="53">
        <f>K9+K16+K26+K35+K39</f>
        <v>1378739468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3">
        <f>SUM(J10:J15)</f>
        <v>872042</v>
      </c>
      <c r="K9" s="53">
        <f>SUM(K10:K15)</f>
        <v>732101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711717</v>
      </c>
      <c r="K11" s="7">
        <v>588276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>
        <v>95700</v>
      </c>
      <c r="K14" s="7">
        <v>95700</v>
      </c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>
        <v>64625</v>
      </c>
      <c r="K15" s="7">
        <v>48125</v>
      </c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3">
        <f>SUM(J17:J25)</f>
        <v>1414699039</v>
      </c>
      <c r="K16" s="53">
        <f>SUM(K17:K25)</f>
        <v>1367118551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210336761</v>
      </c>
      <c r="K17" s="7">
        <v>219517630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1097088899</v>
      </c>
      <c r="K18" s="7">
        <v>1049103076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22882599</v>
      </c>
      <c r="K19" s="7">
        <v>22886744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31036159</v>
      </c>
      <c r="K20" s="7">
        <v>23491877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/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409787</v>
      </c>
      <c r="K23" s="7">
        <v>5266264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>
        <v>8861535</v>
      </c>
      <c r="K24" s="7">
        <v>6754856</v>
      </c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>
        <v>44083299</v>
      </c>
      <c r="K25" s="7">
        <v>40098104</v>
      </c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3">
        <f>SUM(J27:J34)</f>
        <v>12579313</v>
      </c>
      <c r="K26" s="53">
        <f>SUM(K27:K34)</f>
        <v>10888816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641963</v>
      </c>
      <c r="K27" s="7">
        <v>772070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11765194</v>
      </c>
      <c r="K29" s="7">
        <v>9974448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172156</v>
      </c>
      <c r="K31" s="7">
        <v>142298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/>
      <c r="K32" s="7"/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131161512</v>
      </c>
      <c r="K40" s="53">
        <f>K41+K49+K56+K64</f>
        <v>201188379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3">
        <f>SUM(J42:J48)</f>
        <v>3718184</v>
      </c>
      <c r="K41" s="53">
        <f>SUM(K42:K48)</f>
        <v>3782290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3714440</v>
      </c>
      <c r="K42" s="7">
        <v>3773441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/>
      <c r="K43" s="7"/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/>
      <c r="K44" s="7"/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>
        <v>3744</v>
      </c>
      <c r="K45" s="7">
        <v>8849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/>
      <c r="K46" s="7"/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3">
        <f>SUM(J50:J55)</f>
        <v>11214365</v>
      </c>
      <c r="K49" s="53">
        <f>SUM(K50:K55)</f>
        <v>13919145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/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7657036</v>
      </c>
      <c r="K51" s="7">
        <v>7897668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109944</v>
      </c>
      <c r="K53" s="7">
        <v>36586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2216769</v>
      </c>
      <c r="K54" s="7">
        <v>3940266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1230616</v>
      </c>
      <c r="K55" s="7">
        <v>2044625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3">
        <f>SUM(J57:J63)</f>
        <v>83184185</v>
      </c>
      <c r="K56" s="53">
        <f>SUM(K57:K63)</f>
        <v>126911149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/>
      <c r="K58" s="7"/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/>
      <c r="K61" s="7">
        <v>74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83184185</v>
      </c>
      <c r="K62" s="7">
        <v>126911075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/>
      <c r="K63" s="7"/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33044778</v>
      </c>
      <c r="K64" s="7">
        <v>56575795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2057796</v>
      </c>
      <c r="K65" s="7">
        <v>675296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1561369702</v>
      </c>
      <c r="K66" s="53">
        <f>K7+K8+K40+K65</f>
        <v>1580603143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3400080</v>
      </c>
      <c r="K67" s="8">
        <v>3400080</v>
      </c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4">
        <f>J70+J71+J72+J78+J79+J82+J85</f>
        <v>1427443540</v>
      </c>
      <c r="K69" s="54">
        <f>K70+K71+K72+K78+K79+K82+K85</f>
        <v>1449437291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1088372400</v>
      </c>
      <c r="K70" s="7">
        <v>1088372400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3">
        <f>J73+J74-J75+J76+J77</f>
        <v>95247734</v>
      </c>
      <c r="K72" s="53">
        <f>K73+K74-K75+K76+K77</f>
        <v>96506228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37984195</v>
      </c>
      <c r="K73" s="7">
        <v>40675286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>
        <v>11896874</v>
      </c>
      <c r="K74" s="7">
        <v>11896874</v>
      </c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>
        <v>11896874</v>
      </c>
      <c r="K75" s="7">
        <v>11896874</v>
      </c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57263539</v>
      </c>
      <c r="K77" s="7">
        <v>55830942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54869005</v>
      </c>
      <c r="K78" s="7">
        <v>54869005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3">
        <f>J80-J81</f>
        <v>107509691</v>
      </c>
      <c r="K79" s="53">
        <f>K80-K81</f>
        <v>105949636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107509691</v>
      </c>
      <c r="K80" s="7">
        <v>105949636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3">
        <f>J83-J84</f>
        <v>59651642</v>
      </c>
      <c r="K82" s="53">
        <f>K83-K84</f>
        <v>81073449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>
        <v>59651642</v>
      </c>
      <c r="K83" s="7">
        <v>81073449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/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>
        <v>21793068</v>
      </c>
      <c r="K85" s="7">
        <v>22666573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2537151</v>
      </c>
      <c r="K86" s="53">
        <f>SUM(K87:K89)</f>
        <v>2576151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/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>
        <v>2537151</v>
      </c>
      <c r="K89" s="7">
        <v>2576151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62918686</v>
      </c>
      <c r="K90" s="53">
        <f>SUM(K91:K99)</f>
        <v>64156132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62918686</v>
      </c>
      <c r="K93" s="7">
        <v>64156132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/>
      <c r="K95" s="7"/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66301240</v>
      </c>
      <c r="K100" s="53">
        <f>SUM(K101:K112)</f>
        <v>56474228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/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14734595</v>
      </c>
      <c r="K103" s="7">
        <v>4061783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>
        <v>2756288</v>
      </c>
      <c r="K104" s="7">
        <v>2921346</v>
      </c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15892003</v>
      </c>
      <c r="K105" s="7">
        <v>12146132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/>
      <c r="K106" s="7"/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14294027</v>
      </c>
      <c r="K108" s="7">
        <v>15269324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12832471</v>
      </c>
      <c r="K109" s="7">
        <v>16203321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1042671</v>
      </c>
      <c r="K110" s="7">
        <v>963554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4749185</v>
      </c>
      <c r="K112" s="7">
        <v>4908768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2169085</v>
      </c>
      <c r="K113" s="7">
        <v>7959341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1561369702</v>
      </c>
      <c r="K114" s="53">
        <f>K69+K86+K90+K100+K113</f>
        <v>1580603143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3400080</v>
      </c>
      <c r="K115" s="8">
        <v>340080</v>
      </c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>
        <v>1405650472</v>
      </c>
      <c r="K118" s="7">
        <v>1426770718</v>
      </c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>
        <v>21793068</v>
      </c>
      <c r="K119" s="8">
        <v>22666573</v>
      </c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6">
    <dataValidation allowBlank="1" sqref="A1:I65536 K1:IV65536 J1:J6 J120:J65536 J116:J117 J68"/>
    <dataValidation type="whole" operator="greaterThanOrEqual" allowBlank="1" showInputMessage="1" showErrorMessage="1" errorTitle="Pogrešan unos" error="Mogu se unijeti samo cjelobrojne pozitivne vrijednosti." sqref="J86:J115 J70 J72:J77 J79:J84 J7:J6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22">
      <selection activeCell="K39" sqref="K3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339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3" t="s">
        <v>340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1.75">
      <c r="A4" s="254" t="s">
        <v>59</v>
      </c>
      <c r="B4" s="254"/>
      <c r="C4" s="254"/>
      <c r="D4" s="254"/>
      <c r="E4" s="254"/>
      <c r="F4" s="254"/>
      <c r="G4" s="254"/>
      <c r="H4" s="254"/>
      <c r="I4" s="58" t="s">
        <v>279</v>
      </c>
      <c r="J4" s="255" t="s">
        <v>319</v>
      </c>
      <c r="K4" s="255"/>
      <c r="L4" s="255" t="s">
        <v>320</v>
      </c>
      <c r="M4" s="255"/>
    </row>
    <row r="5" spans="1:13" ht="12.75">
      <c r="A5" s="254"/>
      <c r="B5" s="254"/>
      <c r="C5" s="254"/>
      <c r="D5" s="254"/>
      <c r="E5" s="254"/>
      <c r="F5" s="254"/>
      <c r="G5" s="254"/>
      <c r="H5" s="254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4">
        <f>SUM(J8:J9)</f>
        <v>483322879</v>
      </c>
      <c r="K7" s="54">
        <v>15368274</v>
      </c>
      <c r="L7" s="54">
        <f>SUM(L8:L9)</f>
        <v>519531852</v>
      </c>
      <c r="M7" s="54">
        <f>SUM(M8:M9)</f>
        <v>21683295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475080765</v>
      </c>
      <c r="K8" s="7">
        <v>13562149</v>
      </c>
      <c r="L8" s="7">
        <v>515889726</v>
      </c>
      <c r="M8" s="7">
        <v>20082329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8242114</v>
      </c>
      <c r="K9" s="7">
        <v>1806125</v>
      </c>
      <c r="L9" s="7">
        <v>3642126</v>
      </c>
      <c r="M9" s="7">
        <v>1600966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414823666</v>
      </c>
      <c r="K10" s="53">
        <v>64808657</v>
      </c>
      <c r="L10" s="53">
        <f>L11+L12+L16+L20+L21+L22+L25+L26</f>
        <v>425830150</v>
      </c>
      <c r="M10" s="53">
        <f>M11+M12+M16+M20+M21+M22+M25+M26</f>
        <v>75457266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/>
      <c r="K11" s="7">
        <v>0</v>
      </c>
      <c r="L11" s="7"/>
      <c r="M11" s="7"/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125952409</v>
      </c>
      <c r="K12" s="53">
        <v>14464932</v>
      </c>
      <c r="L12" s="53">
        <f>SUM(L13:L15)</f>
        <v>137465747</v>
      </c>
      <c r="M12" s="53">
        <f>SUM(M13:M15)</f>
        <v>18235998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71265154</v>
      </c>
      <c r="K13" s="7">
        <v>5016874</v>
      </c>
      <c r="L13" s="7">
        <v>76089502</v>
      </c>
      <c r="M13" s="7">
        <v>6798808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69309</v>
      </c>
      <c r="K14" s="7">
        <v>-8104</v>
      </c>
      <c r="L14" s="7">
        <v>75543</v>
      </c>
      <c r="M14" s="7">
        <v>2203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54617946</v>
      </c>
      <c r="K15" s="7">
        <v>9456162</v>
      </c>
      <c r="L15" s="7">
        <v>61300702</v>
      </c>
      <c r="M15" s="7">
        <v>11434987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v>122284723</v>
      </c>
      <c r="K16" s="53">
        <v>29569212</v>
      </c>
      <c r="L16" s="53">
        <f>SUM(L17:L19)</f>
        <v>122243801</v>
      </c>
      <c r="M16" s="53">
        <f>SUM(M17:M19)</f>
        <v>31268722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69513410</v>
      </c>
      <c r="K17" s="7">
        <v>15240823</v>
      </c>
      <c r="L17" s="7">
        <v>73528382</v>
      </c>
      <c r="M17" s="7">
        <v>18872914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34731539</v>
      </c>
      <c r="K18" s="7">
        <v>9946604</v>
      </c>
      <c r="L18" s="7">
        <v>30960588</v>
      </c>
      <c r="M18" s="7">
        <v>7962408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18039774</v>
      </c>
      <c r="K19" s="7">
        <v>4381785</v>
      </c>
      <c r="L19" s="7">
        <v>17754831</v>
      </c>
      <c r="M19" s="7">
        <v>4433400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110540978</v>
      </c>
      <c r="K20" s="7">
        <v>6769635</v>
      </c>
      <c r="L20" s="7">
        <v>108729396</v>
      </c>
      <c r="M20" s="7">
        <v>5650941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53522207</v>
      </c>
      <c r="K21" s="7">
        <v>12622497</v>
      </c>
      <c r="L21" s="7">
        <v>55740386</v>
      </c>
      <c r="M21" s="7">
        <v>19466648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566712</v>
      </c>
      <c r="K22" s="53">
        <v>564591</v>
      </c>
      <c r="L22" s="53">
        <f>SUM(L23:L24)</f>
        <v>461000</v>
      </c>
      <c r="M22" s="53">
        <f>SUM(M23:M24)</f>
        <v>461000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>
        <v>566712</v>
      </c>
      <c r="K24" s="7">
        <v>564591</v>
      </c>
      <c r="L24" s="7">
        <v>461000</v>
      </c>
      <c r="M24" s="7">
        <v>461000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255125</v>
      </c>
      <c r="K25" s="7">
        <v>255125</v>
      </c>
      <c r="L25" s="7">
        <v>117138</v>
      </c>
      <c r="M25" s="7">
        <v>117138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1701512</v>
      </c>
      <c r="K26" s="7">
        <v>562665</v>
      </c>
      <c r="L26" s="7">
        <v>1072682</v>
      </c>
      <c r="M26" s="7">
        <v>256819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9261631</v>
      </c>
      <c r="K27" s="53">
        <v>2178017</v>
      </c>
      <c r="L27" s="53">
        <f>SUM(L28:L32)</f>
        <v>13636563</v>
      </c>
      <c r="M27" s="53">
        <f>SUM(M28:M32)</f>
        <v>6185281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144650</v>
      </c>
      <c r="K28" s="7">
        <v>75245</v>
      </c>
      <c r="L28" s="7">
        <v>130106</v>
      </c>
      <c r="M28" s="7">
        <v>41561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8308678</v>
      </c>
      <c r="K29" s="7">
        <v>2060094</v>
      </c>
      <c r="L29" s="7">
        <v>12790256</v>
      </c>
      <c r="M29" s="7">
        <v>6121438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366564</v>
      </c>
      <c r="K30" s="7"/>
      <c r="L30" s="7">
        <v>387238</v>
      </c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441739</v>
      </c>
      <c r="K32" s="7">
        <v>42678</v>
      </c>
      <c r="L32" s="7">
        <v>328963</v>
      </c>
      <c r="M32" s="7">
        <v>22282</v>
      </c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3132602</v>
      </c>
      <c r="K33" s="53">
        <v>-1204291</v>
      </c>
      <c r="L33" s="53">
        <f>SUM(L34:L37)</f>
        <v>5912653</v>
      </c>
      <c r="M33" s="53">
        <f>SUM(M34:M37)</f>
        <v>887781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3132602</v>
      </c>
      <c r="K35" s="7">
        <v>-1204291</v>
      </c>
      <c r="L35" s="7">
        <v>5912653</v>
      </c>
      <c r="M35" s="7">
        <v>887781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492584510</v>
      </c>
      <c r="K42" s="53">
        <v>17546291</v>
      </c>
      <c r="L42" s="53">
        <f>L7+L27+L38+L40</f>
        <v>533168415</v>
      </c>
      <c r="M42" s="53">
        <f>M7+M27+M38+M40</f>
        <v>27868576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417956268</v>
      </c>
      <c r="K43" s="53">
        <v>63604366</v>
      </c>
      <c r="L43" s="53">
        <f>L10+L33+L39+L41</f>
        <v>431742803</v>
      </c>
      <c r="M43" s="53">
        <f>M10+M33+M39+M41</f>
        <v>76345047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74628242</v>
      </c>
      <c r="K44" s="53">
        <v>-46058075</v>
      </c>
      <c r="L44" s="53">
        <f>L42-L43</f>
        <v>101425612</v>
      </c>
      <c r="M44" s="53">
        <f>M42-M43</f>
        <v>-48476471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74628242</v>
      </c>
      <c r="K45" s="53"/>
      <c r="L45" s="53">
        <f>IF(L42&gt;L43,L42-L43,0)</f>
        <v>101425612</v>
      </c>
      <c r="M45" s="53">
        <f>IF(M42&gt;M43,M42-M43,0)</f>
        <v>0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0</v>
      </c>
      <c r="K46" s="53">
        <v>46058075</v>
      </c>
      <c r="L46" s="53">
        <f>IF(L43&gt;L42,L43-L42,0)</f>
        <v>0</v>
      </c>
      <c r="M46" s="53">
        <f>IF(M43&gt;M42,M43-M42,0)</f>
        <v>48476471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14466257</v>
      </c>
      <c r="K47" s="7">
        <v>6331805</v>
      </c>
      <c r="L47" s="7">
        <v>19447585</v>
      </c>
      <c r="M47" s="7">
        <v>10118400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60161985</v>
      </c>
      <c r="K48" s="53">
        <v>-52389880</v>
      </c>
      <c r="L48" s="53">
        <f>L44-L47</f>
        <v>81978027</v>
      </c>
      <c r="M48" s="53">
        <f>M44-M47</f>
        <v>-58594871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60161985</v>
      </c>
      <c r="K49" s="53"/>
      <c r="L49" s="53">
        <f>IF(L48&gt;0,L48,0)</f>
        <v>81978027</v>
      </c>
      <c r="M49" s="53">
        <f>IF(M48&gt;0,M48,0)</f>
        <v>0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1">
        <f>IF(J48&lt;0,-J48,0)</f>
        <v>0</v>
      </c>
      <c r="K50" s="61">
        <v>52389880</v>
      </c>
      <c r="L50" s="61">
        <f>IF(L48&lt;0,-L48,0)</f>
        <v>0</v>
      </c>
      <c r="M50" s="61">
        <f>IF(M48&lt;0,-M48,0)</f>
        <v>58594871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5"/>
      <c r="J52" s="55"/>
      <c r="K52" s="55"/>
      <c r="L52" s="55"/>
      <c r="M52" s="62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>
        <f>+J49-J54</f>
        <v>59651642</v>
      </c>
      <c r="K53" s="7">
        <v>-51491104</v>
      </c>
      <c r="L53" s="7">
        <v>81073449</v>
      </c>
      <c r="M53" s="7">
        <v>-58070438</v>
      </c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>
        <v>510343</v>
      </c>
      <c r="K54" s="8">
        <v>-898776</v>
      </c>
      <c r="L54" s="8">
        <v>904578</v>
      </c>
      <c r="M54" s="8">
        <v>-524433</v>
      </c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60161985</v>
      </c>
      <c r="K56" s="6">
        <v>-52389880</v>
      </c>
      <c r="L56" s="6">
        <f>L49</f>
        <v>81978027</v>
      </c>
      <c r="M56" s="6">
        <v>-58594871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-77914</v>
      </c>
      <c r="K57" s="53">
        <v>-77914</v>
      </c>
      <c r="L57" s="53">
        <f>SUM(L58:L64)</f>
        <v>-1790746</v>
      </c>
      <c r="M57" s="53">
        <f>SUM(M58:M64)</f>
        <v>-2059072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>
        <v>0</v>
      </c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>
        <v>0</v>
      </c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-77914</v>
      </c>
      <c r="K60" s="7">
        <v>-77914</v>
      </c>
      <c r="L60" s="7">
        <v>-1790746</v>
      </c>
      <c r="M60" s="7">
        <v>-2059072</v>
      </c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>
        <v>0</v>
      </c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>
        <v>0</v>
      </c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>
        <v>0</v>
      </c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>
        <v>0</v>
      </c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-15583</v>
      </c>
      <c r="K65" s="7">
        <v>-15583</v>
      </c>
      <c r="L65" s="7">
        <v>-358149</v>
      </c>
      <c r="M65" s="7">
        <v>-411814</v>
      </c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f>J57-J65</f>
        <v>-62331</v>
      </c>
      <c r="K66" s="53">
        <v>-62331</v>
      </c>
      <c r="L66" s="53">
        <f>L57-L65</f>
        <v>-1432597</v>
      </c>
      <c r="M66" s="53">
        <v>-1647258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60099654</v>
      </c>
      <c r="K67" s="61">
        <f>K56+K66</f>
        <v>-52452211</v>
      </c>
      <c r="L67" s="61">
        <f>L56+L66</f>
        <v>80545430</v>
      </c>
      <c r="M67" s="61">
        <f>M56+M66</f>
        <v>-60242129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>
        <f>+J67-J71</f>
        <v>59589311</v>
      </c>
      <c r="K70" s="7">
        <v>-51553435</v>
      </c>
      <c r="L70" s="7">
        <v>79640852</v>
      </c>
      <c r="M70" s="7">
        <v>-59717696</v>
      </c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>
        <v>510343</v>
      </c>
      <c r="K71" s="8">
        <v>-898776</v>
      </c>
      <c r="L71" s="8">
        <v>904578</v>
      </c>
      <c r="M71" s="8">
        <v>-524433</v>
      </c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K1:IV65536 J1:J6 J51:J52 J55 J68:J69 J72:J65536"/>
    <dataValidation type="whole" operator="greaterThanOrEqual" allowBlank="1" showInputMessage="1" showErrorMessage="1" errorTitle="Pogrešan unos" error="Mogu se unijeti samo cjelobrojne pozitivne vrijednosti." sqref="J7:J10 J12:J46 J48:J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6:J67 J70:J71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="110" zoomScaleSheetLayoutView="110" zoomScalePageLayoutView="0" workbookViewId="0" topLeftCell="A5">
      <selection activeCell="L52" sqref="L52"/>
    </sheetView>
  </sheetViews>
  <sheetFormatPr defaultColWidth="9.140625" defaultRowHeight="12.75"/>
  <cols>
    <col min="1" max="9" width="9.140625" style="52" customWidth="1"/>
    <col min="10" max="10" width="10.140625" style="52" customWidth="1"/>
    <col min="11" max="11" width="11.00390625" style="52" customWidth="1"/>
    <col min="12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339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340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1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7">
        <v>74628242</v>
      </c>
      <c r="K7" s="7">
        <v>101425612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7">
        <v>110540978</v>
      </c>
      <c r="K8" s="7">
        <v>108729396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7"/>
      <c r="K9" s="7">
        <f>'[1]RADNA'!E15</f>
        <v>963916</v>
      </c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7">
        <v>2760270</v>
      </c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7"/>
      <c r="K11" s="7"/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7"/>
      <c r="K12" s="7"/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53">
        <f>SUM(J7:J12)</f>
        <v>187929490</v>
      </c>
      <c r="K13" s="53">
        <f>SUM(K7:K12)</f>
        <v>211118924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7">
        <v>2643919</v>
      </c>
      <c r="K14" s="7"/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7"/>
      <c r="K15" s="7">
        <f>'[1]RADNA'!E20</f>
        <v>2704780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7">
        <v>1363073</v>
      </c>
      <c r="K16" s="7">
        <f>'[1]Bilanca'!L41</f>
        <v>64106</v>
      </c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7">
        <v>17201559</v>
      </c>
      <c r="K17" s="7">
        <f>'[1]RADNA'!E34</f>
        <v>13707426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3">
        <f>SUM(J14:J17)</f>
        <v>21208551</v>
      </c>
      <c r="K18" s="53">
        <f>SUM(K14:K17)</f>
        <v>16476312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53">
        <f>IF(J13&gt;J18,J13-J18,0)</f>
        <v>166720939</v>
      </c>
      <c r="K19" s="53">
        <f>IF(K13&gt;K18,K13-K18,0)</f>
        <v>194642612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7">
        <v>90648</v>
      </c>
      <c r="K22" s="7">
        <f>'[1]RADNA'!E56+'[1]RADNA'!E57</f>
        <v>322890</v>
      </c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7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7">
        <v>3898632</v>
      </c>
      <c r="K24" s="7">
        <f>'[1]RADNA'!E43</f>
        <v>4752001</v>
      </c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7">
        <v>348055</v>
      </c>
      <c r="K25" s="7">
        <f>'[1]RADNA'!E39</f>
        <v>387238</v>
      </c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7">
        <v>81972</v>
      </c>
      <c r="K26" s="7">
        <f>-'[1]Bilanca'!L26</f>
        <v>1690497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53">
        <f>SUM(J22:J26)</f>
        <v>4419307</v>
      </c>
      <c r="K27" s="53">
        <f>SUM(K22:K26)</f>
        <v>7152626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7">
        <v>70328274</v>
      </c>
      <c r="K28" s="7">
        <f>'[1]RADNA'!E58</f>
        <v>61331857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7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7">
        <v>13311678</v>
      </c>
      <c r="K30" s="7">
        <f>'[1]RADNA'!E50</f>
        <v>48866203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53">
        <f>SUM(J28:J30)</f>
        <v>83639952</v>
      </c>
      <c r="K31" s="53">
        <f>SUM(K28:K30)</f>
        <v>110198060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53">
        <f>IF(J31&gt;J27,J31-J27,0)</f>
        <v>79220645</v>
      </c>
      <c r="K33" s="53">
        <f>IF(K31&gt;K27,K31-K27,0)</f>
        <v>103045434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7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7"/>
      <c r="K36" s="7"/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7">
        <v>757930</v>
      </c>
      <c r="K37" s="7">
        <f>'[1]RADNA'!E69</f>
        <v>1327746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53">
        <f>SUM(J35:J37)</f>
        <v>757930</v>
      </c>
      <c r="K38" s="53">
        <f>SUM(K35:K37)</f>
        <v>1327746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7">
        <v>10529653</v>
      </c>
      <c r="K39" s="7">
        <f>'[1]RADNA'!E61</f>
        <v>10763112</v>
      </c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7">
        <v>68915192</v>
      </c>
      <c r="K40" s="7">
        <f>58630795</f>
        <v>58630795</v>
      </c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7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7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7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53">
        <f>SUM(J39:J43)</f>
        <v>79444845</v>
      </c>
      <c r="K44" s="53">
        <f>SUM(K39:K43)</f>
        <v>69393907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53">
        <f>IF(J38&gt;J44,J38-J44,0)</f>
        <v>0</v>
      </c>
      <c r="K45" s="53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53">
        <f>IF(J44&gt;J38,J44-J38,0)</f>
        <v>78686915</v>
      </c>
      <c r="K46" s="53">
        <f>IF(K44&gt;K38,K44-K38,0)</f>
        <v>68066161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53">
        <f>IF(J19-J20+J32-J33+J45-J46&gt;0,J19-J20+J32-J33+J45-J46,0)</f>
        <v>8813379</v>
      </c>
      <c r="K47" s="53">
        <f>IF(K19-K20+K32-K33+K45-K46&gt;0,K19-K20+K32-K33+K45-K46,0)</f>
        <v>23531017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7">
        <v>24231399</v>
      </c>
      <c r="K49" s="7">
        <f>J52</f>
        <v>33044778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7">
        <v>8813379</v>
      </c>
      <c r="K50" s="7">
        <f>K47</f>
        <v>23531017</v>
      </c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7"/>
      <c r="K51" s="7"/>
    </row>
    <row r="52" spans="1:12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1">
        <f>J49+J50-J51</f>
        <v>33044778</v>
      </c>
      <c r="K52" s="61">
        <f>K49+K50-K51</f>
        <v>56575795</v>
      </c>
      <c r="L52" s="129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3">
    <dataValidation allowBlank="1" sqref="A1:I65536 J53:J65536 J1:J6 J21 J34 K1:IV65536"/>
    <dataValidation type="whole" operator="greaterThanOrEqual" allowBlank="1" showInputMessage="1" showErrorMessage="1" errorTitle="Pogrešan unos" error="Mogu se unijeti samo cjelobrojne pozitivne vrijednosti." sqref="J13 J18:J20 J31:J33 J27 J52 J44:J48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49:J51 J39:J43 J35:J37">
      <formula1>9999999998</formula1>
    </dataValidation>
  </dataValidations>
  <printOptions/>
  <pageMargins left="0.75" right="0.37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8" sqref="A28:H2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21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140625" style="76" customWidth="1"/>
    <col min="11" max="11" width="10.28125" style="76" customWidth="1"/>
    <col min="12" max="16384" width="9.140625" style="76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5"/>
    </row>
    <row r="2" spans="1:12" ht="15">
      <c r="A2" s="42"/>
      <c r="B2" s="74"/>
      <c r="C2" s="272" t="s">
        <v>282</v>
      </c>
      <c r="D2" s="272"/>
      <c r="E2" s="77" t="s">
        <v>341</v>
      </c>
      <c r="F2" s="43" t="s">
        <v>250</v>
      </c>
      <c r="G2" s="273" t="s">
        <v>342</v>
      </c>
      <c r="H2" s="274"/>
      <c r="I2" s="74"/>
      <c r="J2" s="74"/>
      <c r="K2" s="74"/>
      <c r="L2" s="78"/>
    </row>
    <row r="3" spans="1:11" ht="21.75">
      <c r="A3" s="275" t="s">
        <v>59</v>
      </c>
      <c r="B3" s="275"/>
      <c r="C3" s="275"/>
      <c r="D3" s="275"/>
      <c r="E3" s="275"/>
      <c r="F3" s="275"/>
      <c r="G3" s="275"/>
      <c r="H3" s="275"/>
      <c r="I3" s="81" t="s">
        <v>305</v>
      </c>
      <c r="J3" s="82" t="s">
        <v>150</v>
      </c>
      <c r="K3" s="82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1088372400</v>
      </c>
      <c r="K5" s="45">
        <v>1088372400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/>
      <c r="K6" s="46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109263141</v>
      </c>
      <c r="K7" s="46">
        <v>111954232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>
        <v>109509639</v>
      </c>
      <c r="K8" s="46">
        <v>108428854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60161985</v>
      </c>
      <c r="K9" s="46">
        <v>81978027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/>
      <c r="K10" s="46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5267370</v>
      </c>
      <c r="K12" s="46">
        <v>3834773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54869005</v>
      </c>
      <c r="K13" s="46">
        <v>54869005</v>
      </c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1427443540</v>
      </c>
      <c r="K14" s="79">
        <f>SUM(K5:K13)</f>
        <v>1449437291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>
        <v>1405650472</v>
      </c>
      <c r="K23" s="45">
        <v>1426770718</v>
      </c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8">
        <v>19</v>
      </c>
      <c r="J24" s="80">
        <v>21793068</v>
      </c>
      <c r="K24" s="80">
        <v>22666573</v>
      </c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316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test PC</cp:lastModifiedBy>
  <cp:lastPrinted>2012-02-09T09:23:56Z</cp:lastPrinted>
  <dcterms:created xsi:type="dcterms:W3CDTF">2008-10-17T11:51:54Z</dcterms:created>
  <dcterms:modified xsi:type="dcterms:W3CDTF">2012-02-09T10:33:14Z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