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<sst xmlns="http://schemas.openxmlformats.org/spreadsheetml/2006/main" count="397" uniqueCount="344">
  <si>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</si>
  <si>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</si>
  <si>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</si>
  <si>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</si>
  <si>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</si>
  <si>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</si>
  <si>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</si>
  <si>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</si>
  <si>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</si>
  <si>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</si>
  <si>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</si>
  <si>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</si>
  <si>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</si>
  <si>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</si>
  <si>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</si>
  <si>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</si>
  <si>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</si>
  <si>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</si>
  <si>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</si>
  <si>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</si>
  <si>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</si>
  <si>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</si>
  <si>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</si>
  <si>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</si>
  <si>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</si>
  <si>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</si>
  <si>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</si>
  <si>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</si>
  <si>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</si>
  <si>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</si>
  <si>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</si>
  <si>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</si>
  <si>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</si>
  <si>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</si>
  <si>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</si>
  <si>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</si>
  <si>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</si>
  <si>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</si>
  <si>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</si>
  <si>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</si>
  <si>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</si>
  <si>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</si>
  <si>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</si>
  <si>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</si>
  <si>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</si>
  <si>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</si>
  <si>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</si>
  <si>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</si>
  <si>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</si>
  <si>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</si>
  <si>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</si>
  <si>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</si>
  <si>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</si>
  <si>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</si>
  <si>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</si>
  <si>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</si>
  <si>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</si>
  <si>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</si>
  <si>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</si>
  <si>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</si>
  <si>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</si>
  <si>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</si>
  <si>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</si>
  <si>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</si>
  <si>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</si>
  <si>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</si>
  <si>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</si>
  <si>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</si>
  <si>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</si>
  <si>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</si>
  <si>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</si>
  <si>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</si>
  <si>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</si>
  <si>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</si>
  <si>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</si>
  <si>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</si>
  <si>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</si>
  <si>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</si>
  <si>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</si>
  <si>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</si>
  <si>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</si>
  <si>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</si>
  <si>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</si>
  <si>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</si>
  <si>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</si>
  <si>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</si>
  <si>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</si>
  <si>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</si>
  <si>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</si>
  <si>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</si>
  <si>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</si>
  <si>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</si>
  <si>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</si>
  <si>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</si>
  <si>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</si>
  <si>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</si>
  <si>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</si>
  <si>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</si>
  <si>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</si>
  <si>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</si>
  <si>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</si>
  <si>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</si>
  <si>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</si>
  <si>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</si>
  <si>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</si>
  <si>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</si>
  <si>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</si>
  <si>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</si>
  <si>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</si>
  <si>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</si>
  <si>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</si>
  <si>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</si>
  <si>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</si>
  <si>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</si>
  <si>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</si>
  <si>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</si>
  <si>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</si>
  <si>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</si>
  <si>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</si>
  <si>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</si>
  <si>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</si>
  <si>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</si>
  <si>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</si>
  <si>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</si>
  <si>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</si>
  <si>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</si>
  <si>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</si>
  <si>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</si>
  <si>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</si>
  <si>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</si>
  <si>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</si>
  <si>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</si>
  <si>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</si>
  <si>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</si>
  <si>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</si>
  <si>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</si>
  <si>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</si>
  <si>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</si>
  <si>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</si>
  <si>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</si>
  <si>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</si>
  <si>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</si>
  <si>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</si>
  <si>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</si>
  <si>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</si>
  <si>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</si>
  <si>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</si>
  <si>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</si>
  <si>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</si>
  <si>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</si>
  <si>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</si>
  <si>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</si>
  <si>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</si>
  <si>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</si>
  <si>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</si>
  <si>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</si>
  <si>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</si>
  <si>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</si>
  <si>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</si>
  <si>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</si>
  <si>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</si>
  <si>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</si>
  <si>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</si>
  <si>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</si>
  <si>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</si>
  <si>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</si>
  <si>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</si>
  <si>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</si>
  <si>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</si>
  <si>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</si>
  <si>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</si>
  <si>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</si>
  <si>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</si>
  <si>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</si>
  <si>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</si>
  <si>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</si>
  <si>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</si>
  <si>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</si>
  <si>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</si>
  <si>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</si>
  <si>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</si>
  <si>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</si>
  <si>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</si>
  <si>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</si>
  <si>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</si>
  <si>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</si>
  <si>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</si>
  <si>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</si>
  <si>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</si>
  <si>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</si>
  <si>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</si>
  <si>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</si>
  <si>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</si>
  <si>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</si>
  <si>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</si>
  <si>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</si>
  <si>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</si>
  <si>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</si>
  <si>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</si>
  <si>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</si>
  <si>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</si>
  <si>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</si>
  <si>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</si>
  <si>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</si>
  <si>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</si>
  <si>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</si>
  <si>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</si>
  <si>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</si>
  <si>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</si>
  <si>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</si>
  <si>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</si>
  <si>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</si>
  <si>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</si>
  <si>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</si>
  <si>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</si>
  <si>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</si>
  <si>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</si>
  <si>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</si>
  <si>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</si>
  <si>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</si>
  <si>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</si>
  <si>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</si>
  <si>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</si>
  <si>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</si>
  <si>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</si>
  <si>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</si>
  <si>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</si>
  <si>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</si>
  <si>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</si>
  <si>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</si>
  <si>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</si>
  <si>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</si>
  <si>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</si>
  <si>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</si>
  <si>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</si>
  <si>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</si>
  <si>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</si>
  <si>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</si>
  <si>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</si>
  <si>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</si>
  <si>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</si>
  <si>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</si>
  <si>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</si>
  <si>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</si>
  <si>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</si>
  <si>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</si>
  <si>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</si>
  <si>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</si>
  <si>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</si>
  <si>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</si>
  <si>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</si>
  <si>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</si>
  <si>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</si>
  <si>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</si>
  <si>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</si>
  <si>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</si>
  <si>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</si>
  <si>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</si>
  <si>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</si>
  <si>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</si>
  <si>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</si>
  <si>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</si>
  <si>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</si>
  <si>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</si>
  <si>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</si>
  <si>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</si>
  <si>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</si>
  <si>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</si>
  <si>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</si>
  <si>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</si>
  <si>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</si>
  <si>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</si>
  <si>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</si>
  <si>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</si>
  <si>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</si>
  <si>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</si>
  <si>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</si>
  <si>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</si>
  <si>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</si>
  <si>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</si>
  <si>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</si>
  <si>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</si>
  <si>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</si>
  <si>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</si>
  <si>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</si>
  <si>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</si>
  <si>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</si>
  <si>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</si>
  <si>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</si>
  <si>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</si>
  <si>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</si>
  <si>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</si>
  <si>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</si>
  <si>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</si>
  <si>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</si>
  <si>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</si>
  <si>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</si>
  <si>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</si>
  <si>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</si>
  <si>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</si>
  <si>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</si>
  <si>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</si>
  <si>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</si>
  <si>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</si>
  <si>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</si>
  <si>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</si>
  <si>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</si>
  <si>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</si>
  <si>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</si>
  <si>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</si>
  <si>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</si>
  <si>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</si>
  <si>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</si>
  <si>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</si>
  <si>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</si>
  <si>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</si>
  <si>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</si>
  <si>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</si>
  <si>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</si>
  <si>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</si>
  <si>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</si>
  <si>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</si>
  <si>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</si>
  <si>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PLAVA LAGUNA D.D.</t>
  </si>
  <si>
    <t>01.01.2011.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</si>
  <si>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</si>
  <si>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</si>
  <si>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</si>
  <si>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</si>
  <si>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</si>
  <si>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</si>
  <si>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</si>
  <si>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</si>
  <si>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</si>
  <si>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NE</t>
  </si>
  <si>
    <t>5510</t>
  </si>
  <si>
    <t>KOCIJANČIĆ SUZANA</t>
  </si>
  <si>
    <t>suzana.kocijancic@plavalaguna.hr</t>
  </si>
  <si>
    <t>STAVER NEVEN</t>
  </si>
  <si>
    <t>052/410-224</t>
  </si>
  <si>
    <t>052/410-282</t>
  </si>
  <si>
    <t>30.09.2011.</t>
  </si>
  <si>
    <t>stanje na dan 30.09.2011.</t>
  </si>
  <si>
    <t>u razdoblju od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</si>
</sst>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574218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7" t="s">
        <v>248</v>
      </c>
      <c r="B1" s="158"/>
      <c r="C1" s="15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3" t="s">
        <v>324</v>
      </c>
      <c r="F2" s="12"/>
      <c r="G2" s="13" t="s">
        <v>250</v>
      </c>
      <c r="H2" s="123" t="s">
        <v>341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0" t="s">
        <v>251</v>
      </c>
      <c r="B6" s="171"/>
      <c r="C6" s="179" t="s">
        <v>325</v>
      </c>
      <c r="D6" s="14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1" t="s">
        <v>252</v>
      </c>
      <c r="B8" s="192"/>
      <c r="C8" s="179" t="s">
        <v>326</v>
      </c>
      <c r="D8" s="14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5" t="s">
        <v>253</v>
      </c>
      <c r="B10" s="183"/>
      <c r="C10" s="179" t="s">
        <v>327</v>
      </c>
      <c r="D10" s="14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0" t="s">
        <v>254</v>
      </c>
      <c r="B12" s="171"/>
      <c r="C12" s="176" t="s">
        <v>328</v>
      </c>
      <c r="D12" s="180"/>
      <c r="E12" s="180"/>
      <c r="F12" s="180"/>
      <c r="G12" s="180"/>
      <c r="H12" s="180"/>
      <c r="I12" s="17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0" t="s">
        <v>255</v>
      </c>
      <c r="B14" s="171"/>
      <c r="C14" s="181">
        <v>52440</v>
      </c>
      <c r="D14" s="182"/>
      <c r="E14" s="16"/>
      <c r="F14" s="176" t="s">
        <v>329</v>
      </c>
      <c r="G14" s="180"/>
      <c r="H14" s="180"/>
      <c r="I14" s="17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0" t="s">
        <v>256</v>
      </c>
      <c r="B16" s="171"/>
      <c r="C16" s="176" t="s">
        <v>330</v>
      </c>
      <c r="D16" s="180"/>
      <c r="E16" s="180"/>
      <c r="F16" s="180"/>
      <c r="G16" s="180"/>
      <c r="H16" s="180"/>
      <c r="I16" s="17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0" t="s">
        <v>257</v>
      </c>
      <c r="B18" s="171"/>
      <c r="C18" s="133" t="s">
        <v>331</v>
      </c>
      <c r="D18" s="134"/>
      <c r="E18" s="134"/>
      <c r="F18" s="134"/>
      <c r="G18" s="134"/>
      <c r="H18" s="134"/>
      <c r="I18" s="135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0" t="s">
        <v>258</v>
      </c>
      <c r="B20" s="171"/>
      <c r="C20" s="133" t="s">
        <v>332</v>
      </c>
      <c r="D20" s="134"/>
      <c r="E20" s="134"/>
      <c r="F20" s="134"/>
      <c r="G20" s="134"/>
      <c r="H20" s="134"/>
      <c r="I20" s="135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0" t="s">
        <v>259</v>
      </c>
      <c r="B22" s="171"/>
      <c r="C22" s="124">
        <v>348</v>
      </c>
      <c r="D22" s="176" t="s">
        <v>329</v>
      </c>
      <c r="E22" s="141"/>
      <c r="F22" s="131"/>
      <c r="G22" s="170"/>
      <c r="H22" s="136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0" t="s">
        <v>260</v>
      </c>
      <c r="B24" s="171"/>
      <c r="C24" s="124">
        <v>18</v>
      </c>
      <c r="D24" s="176" t="s">
        <v>333</v>
      </c>
      <c r="E24" s="141"/>
      <c r="F24" s="141"/>
      <c r="G24" s="131"/>
      <c r="H24" s="52" t="s">
        <v>261</v>
      </c>
      <c r="I24" s="125">
        <v>1107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0" t="s">
        <v>262</v>
      </c>
      <c r="B26" s="171"/>
      <c r="C26" s="126" t="s">
        <v>334</v>
      </c>
      <c r="D26" s="26"/>
      <c r="E26" s="100"/>
      <c r="F26" s="101"/>
      <c r="G26" s="132" t="s">
        <v>263</v>
      </c>
      <c r="H26" s="171"/>
      <c r="I26" s="127" t="s">
        <v>335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7" t="s">
        <v>264</v>
      </c>
      <c r="B28" s="142"/>
      <c r="C28" s="143"/>
      <c r="D28" s="143"/>
      <c r="E28" s="137" t="s">
        <v>265</v>
      </c>
      <c r="F28" s="138"/>
      <c r="G28" s="138"/>
      <c r="H28" s="139" t="s">
        <v>266</v>
      </c>
      <c r="I28" s="140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4"/>
      <c r="B30" s="149"/>
      <c r="C30" s="149"/>
      <c r="D30" s="150"/>
      <c r="E30" s="144"/>
      <c r="F30" s="149"/>
      <c r="G30" s="149"/>
      <c r="H30" s="179"/>
      <c r="I30" s="148"/>
      <c r="J30" s="10"/>
      <c r="K30" s="10"/>
      <c r="L30" s="10"/>
    </row>
    <row r="31" spans="1:12" ht="12.75">
      <c r="A31" s="95"/>
      <c r="B31" s="23"/>
      <c r="C31" s="22"/>
      <c r="D31" s="145"/>
      <c r="E31" s="145"/>
      <c r="F31" s="145"/>
      <c r="G31" s="146"/>
      <c r="H31" s="16"/>
      <c r="I31" s="104"/>
      <c r="J31" s="10"/>
      <c r="K31" s="10"/>
      <c r="L31" s="10"/>
    </row>
    <row r="32" spans="1:12" ht="12.75">
      <c r="A32" s="144"/>
      <c r="B32" s="149"/>
      <c r="C32" s="149"/>
      <c r="D32" s="150"/>
      <c r="E32" s="144"/>
      <c r="F32" s="149"/>
      <c r="G32" s="149"/>
      <c r="H32" s="179"/>
      <c r="I32" s="14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4"/>
      <c r="B34" s="149"/>
      <c r="C34" s="149"/>
      <c r="D34" s="150"/>
      <c r="E34" s="144"/>
      <c r="F34" s="149"/>
      <c r="G34" s="149"/>
      <c r="H34" s="179"/>
      <c r="I34" s="14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4"/>
      <c r="B36" s="149"/>
      <c r="C36" s="149"/>
      <c r="D36" s="150"/>
      <c r="E36" s="144"/>
      <c r="F36" s="149"/>
      <c r="G36" s="149"/>
      <c r="H36" s="179"/>
      <c r="I36" s="148"/>
      <c r="J36" s="10"/>
      <c r="K36" s="10"/>
      <c r="L36" s="10"/>
    </row>
    <row r="37" spans="1:12" ht="12.75">
      <c r="A37" s="106"/>
      <c r="B37" s="31"/>
      <c r="C37" s="151"/>
      <c r="D37" s="152"/>
      <c r="E37" s="16"/>
      <c r="F37" s="151"/>
      <c r="G37" s="152"/>
      <c r="H37" s="16"/>
      <c r="I37" s="96"/>
      <c r="J37" s="10"/>
      <c r="K37" s="10"/>
      <c r="L37" s="10"/>
    </row>
    <row r="38" spans="1:12" ht="12.75">
      <c r="A38" s="144"/>
      <c r="B38" s="149"/>
      <c r="C38" s="149"/>
      <c r="D38" s="150"/>
      <c r="E38" s="144"/>
      <c r="F38" s="149"/>
      <c r="G38" s="149"/>
      <c r="H38" s="179"/>
      <c r="I38" s="14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4"/>
      <c r="B40" s="149"/>
      <c r="C40" s="149"/>
      <c r="D40" s="150"/>
      <c r="E40" s="144"/>
      <c r="F40" s="149"/>
      <c r="G40" s="149"/>
      <c r="H40" s="179"/>
      <c r="I40" s="14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5" t="s">
        <v>267</v>
      </c>
      <c r="B44" s="166"/>
      <c r="C44" s="179"/>
      <c r="D44" s="148"/>
      <c r="E44" s="27"/>
      <c r="F44" s="176"/>
      <c r="G44" s="149"/>
      <c r="H44" s="149"/>
      <c r="I44" s="150"/>
      <c r="J44" s="10"/>
      <c r="K44" s="10"/>
      <c r="L44" s="10"/>
    </row>
    <row r="45" spans="1:12" ht="12.75">
      <c r="A45" s="106"/>
      <c r="B45" s="31"/>
      <c r="C45" s="151"/>
      <c r="D45" s="152"/>
      <c r="E45" s="16"/>
      <c r="F45" s="151"/>
      <c r="G45" s="153"/>
      <c r="H45" s="36"/>
      <c r="I45" s="110"/>
      <c r="J45" s="10"/>
      <c r="K45" s="10"/>
      <c r="L45" s="10"/>
    </row>
    <row r="46" spans="1:12" ht="12.75">
      <c r="A46" s="165" t="s">
        <v>268</v>
      </c>
      <c r="B46" s="166"/>
      <c r="C46" s="176" t="s">
        <v>336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5" t="s">
        <v>270</v>
      </c>
      <c r="B48" s="166"/>
      <c r="C48" s="172" t="s">
        <v>339</v>
      </c>
      <c r="D48" s="168"/>
      <c r="E48" s="169"/>
      <c r="F48" s="16"/>
      <c r="G48" s="52" t="s">
        <v>271</v>
      </c>
      <c r="H48" s="172" t="s">
        <v>340</v>
      </c>
      <c r="I48" s="16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5" t="s">
        <v>257</v>
      </c>
      <c r="B50" s="166"/>
      <c r="C50" s="167" t="s">
        <v>337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0" t="s">
        <v>272</v>
      </c>
      <c r="B52" s="171"/>
      <c r="C52" s="172" t="s">
        <v>338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1"/>
      <c r="B53" s="21"/>
      <c r="C53" s="159" t="s">
        <v>273</v>
      </c>
      <c r="D53" s="159"/>
      <c r="E53" s="159"/>
      <c r="F53" s="159"/>
      <c r="G53" s="159"/>
      <c r="H53" s="15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4" t="s">
        <v>274</v>
      </c>
      <c r="C55" s="175"/>
      <c r="D55" s="175"/>
      <c r="E55" s="175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1"/>
      <c r="B57" s="154" t="s">
        <v>307</v>
      </c>
      <c r="C57" s="155"/>
      <c r="D57" s="155"/>
      <c r="E57" s="155"/>
      <c r="F57" s="155"/>
      <c r="G57" s="155"/>
      <c r="H57" s="155"/>
      <c r="I57" s="113"/>
      <c r="J57" s="10"/>
      <c r="K57" s="10"/>
      <c r="L57" s="10"/>
    </row>
    <row r="58" spans="1:12" ht="12.75">
      <c r="A58" s="111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1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0" t="s">
        <v>277</v>
      </c>
      <c r="H62" s="161"/>
      <c r="I62" s="162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3"/>
      <c r="H63" s="164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72" sqref="K72"/>
    </sheetView>
  </sheetViews>
  <sheetFormatPr defaultColWidth="9.140625" defaultRowHeight="12.75"/>
  <cols>
    <col min="1" max="9" width="9.140625" style="53" customWidth="1"/>
    <col min="10" max="10" width="10.7109375" style="53" customWidth="1"/>
    <col min="11" max="11" width="14.28125" style="53" customWidth="1"/>
    <col min="12" max="16384" width="9.140625" style="53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342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323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1">
      <c r="A4" s="198" t="s">
        <v>59</v>
      </c>
      <c r="B4" s="199"/>
      <c r="C4" s="199"/>
      <c r="D4" s="199"/>
      <c r="E4" s="199"/>
      <c r="F4" s="199"/>
      <c r="G4" s="199"/>
      <c r="H4" s="200"/>
      <c r="I4" s="59" t="s">
        <v>278</v>
      </c>
      <c r="J4" s="60" t="s">
        <v>319</v>
      </c>
      <c r="K4" s="61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8">
        <v>2</v>
      </c>
      <c r="J5" s="57">
        <v>3</v>
      </c>
      <c r="K5" s="57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4">
        <f>J9+J16+J26+J35+J39</f>
        <v>1255210443</v>
      </c>
      <c r="K8" s="54">
        <f>K9+K16+K26+K35+K39</f>
        <v>1214153647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4">
        <f>SUM(J10:J15)</f>
        <v>323913</v>
      </c>
      <c r="K9" s="54">
        <f>SUM(K10:K15)</f>
        <v>366848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163588</v>
      </c>
      <c r="K11" s="7">
        <v>146425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95700</v>
      </c>
      <c r="K14" s="7">
        <v>172083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64625</v>
      </c>
      <c r="K15" s="7">
        <v>48340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4">
        <f>SUM(J17:J25)</f>
        <v>1052313559</v>
      </c>
      <c r="K16" s="54">
        <f>SUM(K17:K25)</f>
        <v>1010945624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150169133</v>
      </c>
      <c r="K17" s="7">
        <v>157239564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816310015</v>
      </c>
      <c r="K18" s="7">
        <v>774366476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15198308</v>
      </c>
      <c r="K19" s="7">
        <v>12879862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18404479</v>
      </c>
      <c r="K20" s="7">
        <v>15905094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106585</v>
      </c>
      <c r="K23" s="7">
        <v>4169694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8041740</v>
      </c>
      <c r="K24" s="7">
        <v>6007965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44083299</v>
      </c>
      <c r="K25" s="7">
        <v>40376969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4">
        <f>SUM(J27:J34)</f>
        <v>202572971</v>
      </c>
      <c r="K26" s="54">
        <f>SUM(K27:K34)</f>
        <v>202841175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190807777</v>
      </c>
      <c r="K27" s="7">
        <v>190807777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11765194</v>
      </c>
      <c r="K29" s="7">
        <v>12033398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4">
        <f>J41+J49+J56+J64</f>
        <v>122965563</v>
      </c>
      <c r="K40" s="54">
        <f>K41+K49+K56+K64</f>
        <v>389715818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4">
        <f>SUM(J42:J48)</f>
        <v>2476486</v>
      </c>
      <c r="K41" s="54">
        <f>SUM(K42:K48)</f>
        <v>3389697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2473924</v>
      </c>
      <c r="K42" s="7">
        <v>3381726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2562</v>
      </c>
      <c r="K45" s="7">
        <v>7971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4">
        <f>SUM(J50:J55)</f>
        <v>8351008</v>
      </c>
      <c r="K49" s="54">
        <f>SUM(K50:K55)</f>
        <v>158914378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404295</v>
      </c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5367447</v>
      </c>
      <c r="K51" s="7">
        <v>157605089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40368</v>
      </c>
      <c r="K53" s="7">
        <v>448346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1928080</v>
      </c>
      <c r="K54" s="7">
        <v>242036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610818</v>
      </c>
      <c r="K55" s="7">
        <v>618907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4">
        <f>SUM(J57:J63)</f>
        <v>79565450</v>
      </c>
      <c r="K56" s="54">
        <f>SUM(K57:K63)</f>
        <v>223779156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>
        <v>74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79565450</v>
      </c>
      <c r="K62" s="7">
        <v>223779082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32572619</v>
      </c>
      <c r="K64" s="7">
        <v>3632587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1936692</v>
      </c>
      <c r="K65" s="7">
        <v>2959399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4">
        <f>J7+J8+J40+J65</f>
        <v>1380112698</v>
      </c>
      <c r="K66" s="54">
        <f>K7+K8+K40+K65</f>
        <v>1606828864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3400080</v>
      </c>
      <c r="K67" s="8">
        <v>3400080</v>
      </c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5">
        <f>J70+J71+J72+J78+J79+J82+J85</f>
        <v>1336323323</v>
      </c>
      <c r="K69" s="55">
        <f>K70+K71+K72+K78+K79+K82+K85</f>
        <v>1400362765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1088372400</v>
      </c>
      <c r="K70" s="7">
        <v>1088372400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4">
        <f>J73+J74-J75+J76+J77</f>
        <v>55465598</v>
      </c>
      <c r="K72" s="54">
        <f>K73+K74-K75+K76+K77</f>
        <v>58371252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29316022</v>
      </c>
      <c r="K73" s="7">
        <v>32007113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11896874</v>
      </c>
      <c r="K74" s="7">
        <v>11896874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11896874</v>
      </c>
      <c r="K75" s="7">
        <v>11896874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26149576</v>
      </c>
      <c r="K77" s="7">
        <v>26364139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54869005</v>
      </c>
      <c r="K78" s="7">
        <v>54869005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4">
        <f>J80-J81</f>
        <v>83794512</v>
      </c>
      <c r="K79" s="54">
        <f>K80-K81</f>
        <v>76373550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83794512</v>
      </c>
      <c r="K80" s="7">
        <v>76373550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4">
        <f>J83-J84</f>
        <v>53821808</v>
      </c>
      <c r="K82" s="54">
        <f>K83-K84</f>
        <v>122376558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53821808</v>
      </c>
      <c r="K83" s="7">
        <v>122376558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4">
        <f>SUM(J87:J89)</f>
        <v>2537151</v>
      </c>
      <c r="K86" s="54">
        <f>SUM(K87:K89)</f>
        <v>2537151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2537151</v>
      </c>
      <c r="K89" s="7">
        <v>2537151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4">
        <f>SUM(J91:J99)</f>
        <v>0</v>
      </c>
      <c r="K90" s="54">
        <f>SUM(K91:K99)</f>
        <v>0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4">
        <f>SUM(J101:J112)</f>
        <v>39386432</v>
      </c>
      <c r="K100" s="54">
        <f>SUM(K101:K112)</f>
        <v>203007490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132000</v>
      </c>
      <c r="K101" s="7">
        <v>132000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/>
      <c r="K103" s="7"/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2365031</v>
      </c>
      <c r="K104" s="7">
        <v>135614079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11466001</v>
      </c>
      <c r="K105" s="7">
        <v>36180849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12450114</v>
      </c>
      <c r="K108" s="7">
        <v>17302541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10865400</v>
      </c>
      <c r="K109" s="7">
        <v>10205966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962157</v>
      </c>
      <c r="K110" s="7">
        <v>1243369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1145729</v>
      </c>
      <c r="K112" s="7">
        <v>2328686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1865792</v>
      </c>
      <c r="K113" s="7">
        <v>921458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4">
        <f>J69+J86+J90+J100+J113</f>
        <v>1380112698</v>
      </c>
      <c r="K114" s="54">
        <f>K69+K86+K90+K100+K113</f>
        <v>1606828864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>
        <v>3400080</v>
      </c>
      <c r="K115" s="8">
        <v>3400080</v>
      </c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4">
      <selection activeCell="L47" sqref="L47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343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323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1.75">
      <c r="A4" s="239" t="s">
        <v>59</v>
      </c>
      <c r="B4" s="239"/>
      <c r="C4" s="239"/>
      <c r="D4" s="239"/>
      <c r="E4" s="239"/>
      <c r="F4" s="239"/>
      <c r="G4" s="239"/>
      <c r="H4" s="239"/>
      <c r="I4" s="59" t="s">
        <v>279</v>
      </c>
      <c r="J4" s="238" t="s">
        <v>319</v>
      </c>
      <c r="K4" s="238"/>
      <c r="L4" s="238" t="s">
        <v>320</v>
      </c>
      <c r="M4" s="238"/>
    </row>
    <row r="5" spans="1:13" ht="12.75">
      <c r="A5" s="239"/>
      <c r="B5" s="239"/>
      <c r="C5" s="239"/>
      <c r="D5" s="239"/>
      <c r="E5" s="239"/>
      <c r="F5" s="239"/>
      <c r="G5" s="239"/>
      <c r="H5" s="239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5">
        <f>SUM(J8:J9)</f>
        <v>398936680</v>
      </c>
      <c r="K7" s="55">
        <f>SUM(K8:K9)</f>
        <v>286458767</v>
      </c>
      <c r="L7" s="55">
        <f>SUM(L8:L9)</f>
        <v>430126231</v>
      </c>
      <c r="M7" s="55">
        <f>SUM(M8:M9)</f>
        <v>303694738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395437320</v>
      </c>
      <c r="K8" s="7">
        <v>285586829</v>
      </c>
      <c r="L8" s="7">
        <v>428409954</v>
      </c>
      <c r="M8" s="7">
        <v>302999981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3499360</v>
      </c>
      <c r="K9" s="7">
        <v>871938</v>
      </c>
      <c r="L9" s="7">
        <v>1716277</v>
      </c>
      <c r="M9" s="7">
        <v>694757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4">
        <f>J11+J12+J16+J20+J21+J22+J25+J26</f>
        <v>301405403</v>
      </c>
      <c r="K10" s="54">
        <f>K11+K12+K16+K20+K21+K22+K25+K26</f>
        <v>178444343</v>
      </c>
      <c r="L10" s="54">
        <f>L11+L12+L16+L20+L21+L22+L25+L26</f>
        <v>304806927</v>
      </c>
      <c r="M10" s="54">
        <f>M11+M12+M16+M20+M21+M22+M25+M26</f>
        <v>181305544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>
        <v>0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4">
        <f>SUM(J13:J15)</f>
        <v>99649023</v>
      </c>
      <c r="K12" s="54">
        <f>SUM(K13:K15)</f>
        <v>59300933</v>
      </c>
      <c r="L12" s="54">
        <f>SUM(L13:L15)</f>
        <v>106798912</v>
      </c>
      <c r="M12" s="54">
        <v>63395144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56970107</v>
      </c>
      <c r="K13" s="7">
        <v>34498970</v>
      </c>
      <c r="L13" s="7">
        <v>60151279</v>
      </c>
      <c r="M13" s="7">
        <v>36230441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67641</v>
      </c>
      <c r="K14" s="7">
        <v>48397</v>
      </c>
      <c r="L14" s="7">
        <v>69989</v>
      </c>
      <c r="M14" s="7">
        <v>49499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42611275</v>
      </c>
      <c r="K15" s="7">
        <v>24753566</v>
      </c>
      <c r="L15" s="7">
        <v>46577644</v>
      </c>
      <c r="M15" s="7">
        <v>27115204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4">
        <f>SUM(J17:J19)</f>
        <v>78540911</v>
      </c>
      <c r="K16" s="54">
        <f>SUM(K17:K19)</f>
        <v>38952438</v>
      </c>
      <c r="L16" s="54">
        <f>SUM(L17:L19)</f>
        <v>78277569</v>
      </c>
      <c r="M16" s="54">
        <f>SUM(M17:M19)</f>
        <v>39467241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46324238</v>
      </c>
      <c r="K17" s="7">
        <v>23781629</v>
      </c>
      <c r="L17" s="7">
        <v>47458713</v>
      </c>
      <c r="M17" s="7">
        <v>24375965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20756226</v>
      </c>
      <c r="K18" s="7">
        <v>9505302</v>
      </c>
      <c r="L18" s="7">
        <v>19499404</v>
      </c>
      <c r="M18" s="7">
        <v>9423421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11460447</v>
      </c>
      <c r="K19" s="7">
        <v>5665507</v>
      </c>
      <c r="L19" s="7">
        <v>11319452</v>
      </c>
      <c r="M19" s="7">
        <v>5667855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95064102</v>
      </c>
      <c r="K20" s="7">
        <v>66462091</v>
      </c>
      <c r="L20" s="7">
        <v>94665746</v>
      </c>
      <c r="M20" s="7">
        <v>66336697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27547465</v>
      </c>
      <c r="K21" s="7">
        <v>13641911</v>
      </c>
      <c r="L21" s="7">
        <v>24735873</v>
      </c>
      <c r="M21" s="7">
        <v>12075849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4">
        <f>SUM(J23:J24)</f>
        <v>2121</v>
      </c>
      <c r="K22" s="54">
        <f>SUM(K23:K24)</f>
        <v>0</v>
      </c>
      <c r="L22" s="54">
        <f>SUM(L23:L24)</f>
        <v>0</v>
      </c>
      <c r="M22" s="54"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>
        <v>0</v>
      </c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2121</v>
      </c>
      <c r="K24" s="7"/>
      <c r="L24" s="7"/>
      <c r="M24" s="7">
        <v>0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>
        <v>0</v>
      </c>
      <c r="M25" s="7">
        <v>0</v>
      </c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601781</v>
      </c>
      <c r="K26" s="7">
        <v>86970</v>
      </c>
      <c r="L26" s="7">
        <v>328827</v>
      </c>
      <c r="M26" s="7">
        <v>30613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4">
        <f>SUM(J28:J32)</f>
        <v>4815485</v>
      </c>
      <c r="K27" s="54">
        <f>SUM(K28:K32)</f>
        <v>2101563</v>
      </c>
      <c r="L27" s="54">
        <f>SUM(L28:L32)</f>
        <v>5620114</v>
      </c>
      <c r="M27" s="54">
        <f>SUM(M28:M32)</f>
        <v>2971543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395142</v>
      </c>
      <c r="K28" s="7"/>
      <c r="L28" s="7">
        <v>666379</v>
      </c>
      <c r="M28" s="7">
        <v>543577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3730458</v>
      </c>
      <c r="K29" s="7">
        <v>1975782</v>
      </c>
      <c r="L29" s="7">
        <v>4330443</v>
      </c>
      <c r="M29" s="7">
        <v>2306152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366564</v>
      </c>
      <c r="K30" s="7"/>
      <c r="L30" s="7">
        <v>387238</v>
      </c>
      <c r="M30" s="7">
        <v>5400</v>
      </c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>
        <v>0</v>
      </c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323321</v>
      </c>
      <c r="K32" s="7">
        <v>125781</v>
      </c>
      <c r="L32" s="7">
        <v>236054</v>
      </c>
      <c r="M32" s="7">
        <v>116414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4">
        <f>SUM(J34:J37)</f>
        <v>317885</v>
      </c>
      <c r="K33" s="54">
        <f>SUM(K34:K37)</f>
        <v>138805</v>
      </c>
      <c r="L33" s="54">
        <f>SUM(L34:L37)</f>
        <v>220624</v>
      </c>
      <c r="M33" s="54">
        <f>SUM(M34:M37)</f>
        <v>142141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37011</v>
      </c>
      <c r="K34" s="7">
        <v>37011</v>
      </c>
      <c r="L34" s="7">
        <v>22643</v>
      </c>
      <c r="M34" s="7">
        <v>0</v>
      </c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280874</v>
      </c>
      <c r="K35" s="7">
        <v>101794</v>
      </c>
      <c r="L35" s="7">
        <v>197981</v>
      </c>
      <c r="M35" s="7">
        <v>142141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>
        <v>0</v>
      </c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>
        <v>0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>
        <v>0</v>
      </c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>
        <v>0</v>
      </c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>
        <v>0</v>
      </c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>
        <v>0</v>
      </c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4">
        <f>J7+J27+J38+J40</f>
        <v>403752165</v>
      </c>
      <c r="K42" s="54">
        <f>K7+K27+K38+K40</f>
        <v>288560330</v>
      </c>
      <c r="L42" s="54">
        <f>L7+L27+L38+L40</f>
        <v>435746345</v>
      </c>
      <c r="M42" s="54">
        <f>M7+M27+M38+M40</f>
        <v>306666281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4">
        <f>J10+J33+J39+J41</f>
        <v>301723288</v>
      </c>
      <c r="K43" s="54">
        <f>K10+K33+K39+K41</f>
        <v>178583148</v>
      </c>
      <c r="L43" s="54">
        <f>L10+L33+L39+L41</f>
        <v>305027551</v>
      </c>
      <c r="M43" s="54">
        <f>M10+M33+M39+M41</f>
        <v>181447685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4">
        <f>J42-J43</f>
        <v>102028877</v>
      </c>
      <c r="K44" s="54">
        <f>K42-K43</f>
        <v>109977182</v>
      </c>
      <c r="L44" s="54">
        <f>L42-L43</f>
        <v>130718794</v>
      </c>
      <c r="M44" s="54">
        <f>M42-M43</f>
        <v>125218596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4">
        <f>IF(J42&gt;J43,J42-J43,0)</f>
        <v>102028877</v>
      </c>
      <c r="K45" s="54">
        <f>IF(K42&gt;K43,K42-K43,0)</f>
        <v>109977182</v>
      </c>
      <c r="L45" s="54">
        <f>IF(L42&gt;L43,L42-L43,0)</f>
        <v>130718794</v>
      </c>
      <c r="M45" s="54">
        <f>IF(M42&gt;M43,M42-M43,0)</f>
        <v>125218596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/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7786733</v>
      </c>
      <c r="K47" s="7">
        <v>3056302</v>
      </c>
      <c r="L47" s="7">
        <v>8342236</v>
      </c>
      <c r="M47" s="7">
        <v>3171561</v>
      </c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4">
        <f>J44-J47</f>
        <v>94242144</v>
      </c>
      <c r="K48" s="54">
        <f>K44-K47</f>
        <v>106920880</v>
      </c>
      <c r="L48" s="54">
        <f>L44-L47</f>
        <v>122376558</v>
      </c>
      <c r="M48" s="54">
        <f>M44-M47</f>
        <v>122047035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4">
        <f>IF(J48&gt;0,J48,0)</f>
        <v>94242144</v>
      </c>
      <c r="K49" s="54">
        <f>IF(K48&gt;0,K48,0)</f>
        <v>106920880</v>
      </c>
      <c r="L49" s="54">
        <f>IF(L48&gt;0,L48,0)</f>
        <v>122376558</v>
      </c>
      <c r="M49" s="54">
        <f>IF(M48&gt;0,M48,0)</f>
        <v>122047035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6"/>
      <c r="J52" s="56"/>
      <c r="K52" s="56"/>
      <c r="L52" s="56"/>
      <c r="M52" s="63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94242144</v>
      </c>
      <c r="K56" s="6">
        <v>106920880</v>
      </c>
      <c r="L56" s="6">
        <v>122376558</v>
      </c>
      <c r="M56" s="6">
        <v>122047035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268204</v>
      </c>
      <c r="M57" s="54">
        <f>SUM(M58:M64)</f>
        <v>268204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>
        <v>268204</v>
      </c>
      <c r="M60" s="7">
        <v>268204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>
        <v>53641</v>
      </c>
      <c r="M65" s="7">
        <v>53641</v>
      </c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4">
        <f>J57-J65</f>
        <v>0</v>
      </c>
      <c r="K66" s="54">
        <f>K57-K65</f>
        <v>0</v>
      </c>
      <c r="L66" s="54">
        <f>L57-L65</f>
        <v>214563</v>
      </c>
      <c r="M66" s="54">
        <f>M57-M65</f>
        <v>214563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2">
        <f>J56+J66</f>
        <v>94242144</v>
      </c>
      <c r="K67" s="62">
        <f>K56+K66</f>
        <v>106920880</v>
      </c>
      <c r="L67" s="62">
        <f>L56+L66</f>
        <v>122591121</v>
      </c>
      <c r="M67" s="62">
        <f>M56+M66</f>
        <v>122261598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66:M67 K58:L65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7:M7 J7:J10 K27:M27 K8:L9 K42:M46 J12:M12 K13:L15 K10:M10 K17:L21 K22:M22 K23:L26 K16:M16 K28:L32 J13:J46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1">
      <selection activeCell="A9" sqref="A9:H9"/>
    </sheetView>
  </sheetViews>
  <sheetFormatPr defaultColWidth="9.140625" defaultRowHeight="12.75"/>
  <cols>
    <col min="1" max="7" width="9.140625" style="53" customWidth="1"/>
    <col min="8" max="8" width="8.28125" style="53" customWidth="1"/>
    <col min="9" max="10" width="9.140625" style="53" customWidth="1"/>
    <col min="11" max="11" width="10.8515625" style="53" customWidth="1"/>
    <col min="12" max="16384" width="9.140625" style="53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323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7" t="s">
        <v>279</v>
      </c>
      <c r="J4" s="68" t="s">
        <v>319</v>
      </c>
      <c r="K4" s="68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9">
        <v>2</v>
      </c>
      <c r="J5" s="70" t="s">
        <v>283</v>
      </c>
      <c r="K5" s="70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102028877</v>
      </c>
      <c r="K7" s="7">
        <v>130718794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95064102</v>
      </c>
      <c r="K8" s="7">
        <v>94665746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144355765</v>
      </c>
      <c r="K9" s="7">
        <v>163339846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>
        <v>214563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5">
        <f>SUM(J7:J12)</f>
        <v>341448744</v>
      </c>
      <c r="K13" s="54">
        <f>SUM(K7:K12)</f>
        <v>388938949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133328760</v>
      </c>
      <c r="K15" s="7">
        <v>150897273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2127506</v>
      </c>
      <c r="K16" s="7">
        <v>913211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11185961</v>
      </c>
      <c r="K17" s="7">
        <v>10309277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5">
        <f>SUM(J14:J17)</f>
        <v>146642227</v>
      </c>
      <c r="K18" s="54">
        <f>SUM(K14:K17)</f>
        <v>162119761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IF(J13&gt;J18,J13-J18,0)</f>
        <v>194806517</v>
      </c>
      <c r="K19" s="54">
        <f>IF(K13&gt;K18,K13-K18,0)</f>
        <v>226819188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87720</v>
      </c>
      <c r="K22" s="7">
        <v>79675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3332883</v>
      </c>
      <c r="K24" s="7">
        <v>3573386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366564</v>
      </c>
      <c r="K25" s="7">
        <v>1192238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5">
        <f>SUM(J22:J26)</f>
        <v>3787167</v>
      </c>
      <c r="K27" s="54">
        <f>SUM(K22:K26)</f>
        <v>4845299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59116620</v>
      </c>
      <c r="K28" s="7">
        <v>53420421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91109167</v>
      </c>
      <c r="K30" s="7">
        <v>148913631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5">
        <f>SUM(J28:J30)</f>
        <v>150225787</v>
      </c>
      <c r="K31" s="54">
        <f>SUM(K28:K30)</f>
        <v>202334052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IF(J31&gt;J27,J31-J27,0)</f>
        <v>146438620</v>
      </c>
      <c r="K33" s="54">
        <f>IF(K31&gt;K27,K31-K27,0)</f>
        <v>197488753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5">
        <f>SUM(J35:J37)</f>
        <v>0</v>
      </c>
      <c r="K38" s="54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68500583</v>
      </c>
      <c r="K40" s="7">
        <v>58270467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5">
        <f>SUM(J39:J43)</f>
        <v>68500583</v>
      </c>
      <c r="K44" s="54">
        <f>SUM(K39:K43)</f>
        <v>58270467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IF(J44&gt;J38,J44-J38,0)</f>
        <v>68500583</v>
      </c>
      <c r="K46" s="54">
        <f>IF(K44&gt;K38,K44-K38,0)</f>
        <v>58270467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5">
        <f>IF(J20-J19+J33-J32+J46-J45&gt;0,J20-J19+J33-J32+J46-J45,0)</f>
        <v>20132686</v>
      </c>
      <c r="K48" s="54">
        <f>IF(K20-K19+K33-K32+K46-K45&gt;0,K20-K19+K33-K32+K46-K45,0)</f>
        <v>28940032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22720026</v>
      </c>
      <c r="K49" s="7">
        <v>32572619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20132686</v>
      </c>
      <c r="K51" s="7">
        <v>28940032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6">
        <f>J49+J50-J51</f>
        <v>2587340</v>
      </c>
      <c r="K52" s="7">
        <v>3632587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6" sqref="A16:H16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7" t="s">
        <v>279</v>
      </c>
      <c r="J4" s="68" t="s">
        <v>319</v>
      </c>
      <c r="K4" s="68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3">
        <v>2</v>
      </c>
      <c r="J5" s="74" t="s">
        <v>283</v>
      </c>
      <c r="K5" s="74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8" sqref="K8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0.7109375" style="77" customWidth="1"/>
    <col min="12" max="16384" width="9.140625" style="77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L1" s="76"/>
    </row>
    <row r="2" spans="1:12" ht="15">
      <c r="A2" s="43"/>
      <c r="B2" s="75"/>
      <c r="C2" s="288" t="s">
        <v>282</v>
      </c>
      <c r="D2" s="288"/>
      <c r="E2" s="78">
        <v>40544</v>
      </c>
      <c r="F2" s="44" t="s">
        <v>250</v>
      </c>
      <c r="G2" s="289">
        <v>40816</v>
      </c>
      <c r="H2" s="290"/>
      <c r="I2" s="75"/>
      <c r="J2" s="75"/>
      <c r="K2" s="75"/>
      <c r="L2" s="79"/>
    </row>
    <row r="3" spans="1:11" ht="21.75">
      <c r="A3" s="291" t="s">
        <v>59</v>
      </c>
      <c r="B3" s="291"/>
      <c r="C3" s="291"/>
      <c r="D3" s="291"/>
      <c r="E3" s="291"/>
      <c r="F3" s="291"/>
      <c r="G3" s="291"/>
      <c r="H3" s="291"/>
      <c r="I3" s="82" t="s">
        <v>305</v>
      </c>
      <c r="J3" s="83" t="s">
        <v>150</v>
      </c>
      <c r="K3" s="83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5">
        <v>2</v>
      </c>
      <c r="J4" s="84" t="s">
        <v>283</v>
      </c>
      <c r="K4" s="84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5">
        <v>1</v>
      </c>
      <c r="J5" s="46">
        <v>1088372400</v>
      </c>
      <c r="K5" s="46">
        <v>1088372400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5">
        <v>2</v>
      </c>
      <c r="J6" s="47"/>
      <c r="K6" s="47"/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5">
        <v>3</v>
      </c>
      <c r="J7" s="47">
        <v>50198228</v>
      </c>
      <c r="K7" s="47">
        <v>52889319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5">
        <v>4</v>
      </c>
      <c r="J8" s="47">
        <v>83794512</v>
      </c>
      <c r="K8" s="47">
        <v>76373550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5">
        <v>5</v>
      </c>
      <c r="J9" s="47">
        <v>53821808</v>
      </c>
      <c r="K9" s="47">
        <v>122376558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5">
        <v>6</v>
      </c>
      <c r="J10" s="47"/>
      <c r="K10" s="47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5">
        <v>7</v>
      </c>
      <c r="J11" s="47"/>
      <c r="K11" s="47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5">
        <v>8</v>
      </c>
      <c r="J12" s="47">
        <v>5267370</v>
      </c>
      <c r="K12" s="47">
        <v>5481933</v>
      </c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5">
        <v>9</v>
      </c>
      <c r="J13" s="47">
        <v>54869005</v>
      </c>
      <c r="K13" s="47">
        <v>54869005</v>
      </c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5">
        <v>10</v>
      </c>
      <c r="J14" s="80">
        <f>SUM(J5:J13)</f>
        <v>1336323323</v>
      </c>
      <c r="K14" s="80">
        <f>SUM(K5:K13)</f>
        <v>1400362765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5">
        <v>11</v>
      </c>
      <c r="J15" s="47"/>
      <c r="K15" s="47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5">
        <v>12</v>
      </c>
      <c r="J16" s="47"/>
      <c r="K16" s="47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5">
        <v>13</v>
      </c>
      <c r="J17" s="47"/>
      <c r="K17" s="47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5">
        <v>14</v>
      </c>
      <c r="J18" s="47"/>
      <c r="K18" s="47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5">
        <v>15</v>
      </c>
      <c r="J19" s="47"/>
      <c r="K19" s="47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5">
        <v>16</v>
      </c>
      <c r="J20" s="47"/>
      <c r="K20" s="47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8">
        <v>18</v>
      </c>
      <c r="J23" s="46"/>
      <c r="K23" s="46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9">
        <v>19</v>
      </c>
      <c r="J24" s="81"/>
      <c r="K24" s="81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2011-10-27T14:30:31Z</cp:lastPrinted>
  <dcterms:created xsi:type="dcterms:W3CDTF">2008-10-17T11:51:54Z</dcterms:created>
  <dcterms:modified xsi:type="dcterms:W3CDTF">2011-10-27T14:30:58Z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