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<sst xmlns="http://schemas.openxmlformats.org/spreadsheetml/2006/main" count="403" uniqueCount="349">
  <si>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</si>
  <si>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</si>
  <si>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</si>
  <si>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</si>
  <si>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</si>
  <si>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</si>
  <si>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</si>
  <si>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</si>
  <si>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</si>
  <si>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</si>
  <si>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</si>
  <si>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</si>
  <si>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</si>
  <si>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</si>
  <si>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</si>
  <si>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</si>
  <si>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</si>
  <si>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</si>
  <si>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</si>
  <si>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</si>
  <si>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</si>
  <si>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</si>
  <si>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</si>
  <si>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</si>
  <si>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</si>
  <si>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</si>
  <si>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</si>
  <si>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</si>
  <si>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</si>
  <si>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</si>
  <si>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</si>
  <si>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</si>
  <si>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</si>
  <si>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</si>
  <si>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</si>
  <si>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</si>
  <si>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</si>
  <si>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</si>
  <si>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</si>
  <si>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</si>
  <si>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</si>
  <si>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</si>
  <si>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</si>
  <si>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</si>
  <si>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</si>
  <si>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</si>
  <si>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</si>
  <si>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</si>
  <si>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</si>
  <si>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</si>
  <si>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</si>
  <si>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</si>
  <si>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</si>
  <si>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</si>
  <si>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</si>
  <si>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</si>
  <si>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</si>
  <si>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</si>
  <si>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</si>
  <si>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</si>
  <si>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</si>
  <si>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</si>
  <si>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</si>
  <si>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</si>
  <si>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</si>
  <si>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</si>
  <si>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</si>
  <si>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</si>
  <si>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</si>
  <si>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</si>
  <si>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</si>
  <si>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</si>
  <si>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</si>
  <si>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</si>
  <si>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</si>
  <si>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</si>
  <si>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</si>
  <si>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</si>
  <si>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</si>
  <si>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</si>
  <si>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</si>
  <si>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</si>
  <si>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</si>
  <si>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</si>
  <si>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</si>
  <si>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</si>
  <si>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</si>
  <si>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</si>
  <si>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</si>
  <si>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</si>
  <si>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</si>
  <si>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</si>
  <si>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</si>
  <si>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</si>
  <si>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</si>
  <si>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</si>
  <si>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</si>
  <si>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</si>
  <si>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</si>
  <si>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</si>
  <si>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</si>
  <si>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</si>
  <si>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</si>
  <si>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</si>
  <si>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</si>
  <si>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</si>
  <si>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</si>
  <si>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</si>
  <si>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</si>
  <si>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</si>
  <si>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</si>
  <si>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</si>
  <si>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</si>
  <si>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</si>
  <si>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</si>
  <si>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</si>
  <si>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</si>
  <si>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</si>
  <si>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</si>
  <si>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</si>
  <si>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</si>
  <si>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</si>
  <si>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</si>
  <si>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</si>
  <si>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</si>
  <si>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</si>
  <si>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</si>
  <si>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</si>
  <si>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</si>
  <si>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</si>
  <si>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</si>
  <si>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</si>
  <si>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</si>
  <si>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</si>
  <si>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</si>
  <si>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</si>
  <si>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</si>
  <si>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</si>
  <si>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</si>
  <si>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</si>
  <si>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</si>
  <si>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</si>
  <si>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</si>
  <si>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</si>
  <si>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</si>
  <si>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</si>
  <si>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</si>
  <si>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</si>
  <si>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</si>
  <si>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</si>
  <si>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</si>
  <si>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</si>
  <si>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</si>
  <si>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</si>
  <si>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</si>
  <si>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</si>
  <si>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</si>
  <si>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</si>
  <si>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</si>
  <si>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</si>
  <si>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</si>
  <si>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</si>
  <si>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</si>
  <si>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</si>
  <si>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</si>
  <si>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</si>
  <si>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</si>
  <si>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</si>
  <si>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</si>
  <si>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</si>
  <si>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</si>
  <si>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</si>
  <si>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</si>
  <si>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</si>
  <si>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</si>
  <si>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</si>
  <si>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</si>
  <si>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</si>
  <si>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</si>
  <si>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</si>
  <si>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</si>
  <si>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</si>
  <si>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</si>
  <si>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</si>
  <si>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</si>
  <si>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</si>
  <si>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</si>
  <si>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</si>
  <si>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</si>
  <si>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</si>
  <si>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</si>
  <si>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</si>
  <si>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</si>
  <si>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</si>
  <si>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</si>
  <si>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</si>
  <si>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</si>
  <si>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</si>
  <si>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</si>
  <si>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</si>
  <si>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</si>
  <si>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</si>
  <si>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</si>
  <si>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</si>
  <si>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</si>
  <si>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</si>
  <si>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</si>
  <si>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</si>
  <si>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</si>
  <si>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</si>
  <si>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</si>
  <si>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</si>
  <si>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</si>
  <si>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</si>
  <si>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</si>
  <si>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</si>
  <si>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</si>
  <si>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</si>
  <si>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</si>
  <si>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</si>
  <si>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</si>
  <si>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</si>
  <si>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</si>
  <si>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</si>
  <si>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</si>
  <si>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</si>
  <si>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</si>
  <si>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</si>
  <si>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</si>
  <si>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</si>
  <si>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</si>
  <si>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</si>
  <si>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</si>
  <si>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</si>
  <si>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</si>
  <si>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</si>
  <si>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</si>
  <si>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</si>
  <si>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</si>
  <si>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</si>
  <si>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</si>
  <si>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</si>
  <si>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</si>
  <si>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</si>
  <si>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</si>
  <si>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</si>
  <si>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</si>
  <si>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</si>
  <si>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</si>
  <si>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</si>
  <si>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</si>
  <si>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</si>
  <si>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</si>
  <si>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</si>
  <si>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</si>
  <si>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</si>
  <si>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</si>
  <si>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</si>
  <si>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</si>
  <si>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</si>
  <si>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</si>
  <si>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</si>
  <si>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</si>
  <si>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</si>
  <si>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</si>
  <si>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</si>
  <si>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</si>
  <si>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</si>
  <si>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</si>
  <si>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</si>
  <si>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</si>
  <si>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</si>
  <si>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</si>
  <si>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</si>
  <si>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</si>
  <si>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</si>
  <si>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</si>
  <si>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</si>
  <si>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</si>
  <si>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</si>
  <si>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</si>
  <si>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</si>
  <si>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</si>
  <si>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</si>
  <si>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</si>
  <si>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</si>
  <si>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</si>
  <si>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</si>
  <si>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</si>
  <si>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</si>
  <si>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</si>
  <si>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</si>
  <si>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</si>
  <si>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</si>
  <si>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</si>
  <si>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</si>
  <si>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</si>
  <si>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</si>
  <si>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</si>
  <si>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</si>
  <si>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</si>
  <si>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</si>
  <si>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</si>
  <si>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</si>
  <si>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</si>
  <si>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</si>
  <si>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</si>
  <si>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</si>
  <si>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</si>
  <si>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</si>
  <si>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</si>
  <si>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</si>
  <si>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</si>
  <si>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</si>
  <si>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</si>
  <si>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</si>
  <si>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</si>
  <si>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</si>
  <si>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</si>
  <si>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</si>
  <si>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</si>
  <si>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</si>
  <si>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</si>
  <si>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</si>
  <si>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</si>
  <si>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</si>
  <si>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</si>
  <si>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</si>
  <si>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</si>
  <si>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</si>
  <si>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</si>
  <si>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</si>
  <si>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</si>
  <si>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</si>
  <si>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</si>
  <si>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 D.D.</t>
  </si>
  <si>
    <t>LAGUNA INVEST D.O.O.</t>
  </si>
  <si>
    <t>CAVTAT</t>
  </si>
  <si>
    <t>03303276</t>
  </si>
  <si>
    <t>00617474</t>
  </si>
  <si>
    <t>KOCIJANČIĆ SUZANA</t>
  </si>
  <si>
    <t>052/410-224</t>
  </si>
  <si>
    <t>052/410-282</t>
  </si>
  <si>
    <t>suzana.kocijancic@plavalaguna.hr</t>
  </si>
  <si>
    <t>STAVER NEVEN</t>
  </si>
  <si>
    <t>Obveznik: PLAVA LAGUNA D.D.</t>
  </si>
  <si>
    <t>30.09.2011.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</si>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</sst>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248</v>
      </c>
      <c r="B1" s="138"/>
      <c r="C1" s="13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 t="s">
        <v>323</v>
      </c>
      <c r="F2" s="12"/>
      <c r="G2" s="13" t="s">
        <v>250</v>
      </c>
      <c r="H2" s="123" t="s">
        <v>346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324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325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326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327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52440</v>
      </c>
      <c r="D14" s="173"/>
      <c r="E14" s="16"/>
      <c r="F14" s="169" t="s">
        <v>328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329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330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331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348</v>
      </c>
      <c r="D22" s="169" t="s">
        <v>328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18</v>
      </c>
      <c r="D24" s="169" t="s">
        <v>332</v>
      </c>
      <c r="E24" s="177"/>
      <c r="F24" s="177"/>
      <c r="G24" s="178"/>
      <c r="H24" s="52" t="s">
        <v>261</v>
      </c>
      <c r="I24" s="130">
        <v>1286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5" t="s">
        <v>333</v>
      </c>
      <c r="D26" s="26"/>
      <c r="E26" s="100"/>
      <c r="F26" s="101"/>
      <c r="G26" s="180" t="s">
        <v>263</v>
      </c>
      <c r="H26" s="166"/>
      <c r="I26" s="126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48"/>
      <c r="C28" s="149"/>
      <c r="D28" s="149"/>
      <c r="E28" s="150" t="s">
        <v>265</v>
      </c>
      <c r="F28" s="151"/>
      <c r="G28" s="151"/>
      <c r="H28" s="152" t="s">
        <v>266</v>
      </c>
      <c r="I28" s="15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3" t="s">
        <v>335</v>
      </c>
      <c r="B30" s="144"/>
      <c r="C30" s="144"/>
      <c r="D30" s="145"/>
      <c r="E30" s="143" t="s">
        <v>337</v>
      </c>
      <c r="F30" s="144"/>
      <c r="G30" s="144"/>
      <c r="H30" s="157" t="s">
        <v>338</v>
      </c>
      <c r="I30" s="158"/>
      <c r="J30" s="10"/>
      <c r="K30" s="10"/>
      <c r="L30" s="10"/>
    </row>
    <row r="31" spans="1:12" ht="12.75">
      <c r="A31" s="95"/>
      <c r="B31" s="23"/>
      <c r="C31" s="22"/>
      <c r="D31" s="146"/>
      <c r="E31" s="146"/>
      <c r="F31" s="146"/>
      <c r="G31" s="147"/>
      <c r="H31" s="16"/>
      <c r="I31" s="104"/>
      <c r="J31" s="10"/>
      <c r="K31" s="10"/>
      <c r="L31" s="10"/>
    </row>
    <row r="32" spans="1:12" ht="12.75">
      <c r="A32" s="143" t="s">
        <v>336</v>
      </c>
      <c r="B32" s="144"/>
      <c r="C32" s="144"/>
      <c r="D32" s="145"/>
      <c r="E32" s="143" t="s">
        <v>328</v>
      </c>
      <c r="F32" s="144"/>
      <c r="G32" s="144"/>
      <c r="H32" s="157" t="s">
        <v>339</v>
      </c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57"/>
      <c r="I36" s="158"/>
      <c r="J36" s="10"/>
      <c r="K36" s="10"/>
      <c r="L36" s="10"/>
    </row>
    <row r="37" spans="1:12" ht="12.75">
      <c r="A37" s="106"/>
      <c r="B37" s="31"/>
      <c r="C37" s="142"/>
      <c r="D37" s="140"/>
      <c r="E37" s="16"/>
      <c r="F37" s="142"/>
      <c r="G37" s="140"/>
      <c r="H37" s="16"/>
      <c r="I37" s="96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57"/>
      <c r="I40" s="158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1"/>
      <c r="C44" s="157"/>
      <c r="D44" s="158"/>
      <c r="E44" s="27"/>
      <c r="F44" s="169"/>
      <c r="G44" s="144"/>
      <c r="H44" s="144"/>
      <c r="I44" s="145"/>
      <c r="J44" s="10"/>
      <c r="K44" s="10"/>
      <c r="L44" s="10"/>
    </row>
    <row r="45" spans="1:12" ht="12.75">
      <c r="A45" s="106"/>
      <c r="B45" s="31"/>
      <c r="C45" s="142"/>
      <c r="D45" s="140"/>
      <c r="E45" s="16"/>
      <c r="F45" s="142"/>
      <c r="G45" s="131"/>
      <c r="H45" s="36"/>
      <c r="I45" s="110"/>
      <c r="J45" s="10"/>
      <c r="K45" s="10"/>
      <c r="L45" s="10"/>
    </row>
    <row r="46" spans="1:12" ht="12.75">
      <c r="A46" s="154" t="s">
        <v>268</v>
      </c>
      <c r="B46" s="141"/>
      <c r="C46" s="169" t="s">
        <v>340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1"/>
      <c r="C48" s="134" t="s">
        <v>341</v>
      </c>
      <c r="D48" s="135"/>
      <c r="E48" s="136"/>
      <c r="F48" s="16"/>
      <c r="G48" s="52" t="s">
        <v>271</v>
      </c>
      <c r="H48" s="134" t="s">
        <v>342</v>
      </c>
      <c r="I48" s="136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1"/>
      <c r="C50" s="187" t="s">
        <v>343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4" t="s">
        <v>344</v>
      </c>
      <c r="D52" s="135"/>
      <c r="E52" s="135"/>
      <c r="F52" s="135"/>
      <c r="G52" s="135"/>
      <c r="H52" s="135"/>
      <c r="I52" s="171"/>
      <c r="J52" s="10"/>
      <c r="K52" s="10"/>
      <c r="L52" s="10"/>
    </row>
    <row r="53" spans="1:12" ht="12.75">
      <c r="A53" s="111"/>
      <c r="B53" s="21"/>
      <c r="C53" s="139" t="s">
        <v>273</v>
      </c>
      <c r="D53" s="139"/>
      <c r="E53" s="139"/>
      <c r="F53" s="139"/>
      <c r="G53" s="139"/>
      <c r="H53" s="13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2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9">
      <selection activeCell="A97" sqref="A97:H97"/>
    </sheetView>
  </sheetViews>
  <sheetFormatPr defaultColWidth="9.140625" defaultRowHeight="12.75"/>
  <cols>
    <col min="1" max="9" width="9.140625" style="53" customWidth="1"/>
    <col min="10" max="10" width="10.8515625" style="53" customWidth="1"/>
    <col min="11" max="11" width="11.7109375" style="53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1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1428150394</v>
      </c>
      <c r="K8" s="54">
        <f>K9+K16+K26+K35+K39</f>
        <v>1381150300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872042</v>
      </c>
      <c r="K9" s="54">
        <f>SUM(K10:K15)</f>
        <v>914977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711717</v>
      </c>
      <c r="K11" s="7">
        <v>694554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95700</v>
      </c>
      <c r="K14" s="7">
        <v>172083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64625</v>
      </c>
      <c r="K15" s="7">
        <v>48340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1414699039</v>
      </c>
      <c r="K16" s="54">
        <f>SUM(K17:K25)</f>
        <v>1367293207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210336761</v>
      </c>
      <c r="K17" s="7">
        <v>217407192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1097088899</v>
      </c>
      <c r="K18" s="7">
        <v>1047813032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22882599</v>
      </c>
      <c r="K19" s="7">
        <v>21026526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31036159</v>
      </c>
      <c r="K20" s="7">
        <v>29329446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409787</v>
      </c>
      <c r="K23" s="7">
        <v>4512282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8861535</v>
      </c>
      <c r="K24" s="7">
        <v>6827760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44083299</v>
      </c>
      <c r="K25" s="7">
        <v>40376969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12579313</v>
      </c>
      <c r="K26" s="54">
        <f>SUM(K27:K34)</f>
        <v>12942116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641963</v>
      </c>
      <c r="K27" s="7">
        <v>730508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11765194</v>
      </c>
      <c r="K29" s="7">
        <v>12033398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172156</v>
      </c>
      <c r="K31" s="7">
        <v>178210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131161512</v>
      </c>
      <c r="K40" s="54">
        <f>K41+K49+K56+K64</f>
        <v>424128800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3718184</v>
      </c>
      <c r="K41" s="54">
        <f>K42+K45</f>
        <v>5392754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3714440</v>
      </c>
      <c r="K42" s="7">
        <v>5384783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3744</v>
      </c>
      <c r="K45" s="7">
        <v>7971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11214365</v>
      </c>
      <c r="K49" s="54">
        <f>SUM(K50:K55)</f>
        <v>178365012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7657036</v>
      </c>
      <c r="K51" s="7">
        <v>175762104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109944</v>
      </c>
      <c r="K53" s="7">
        <v>521869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2216769</v>
      </c>
      <c r="K54" s="7">
        <v>935562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1230616</v>
      </c>
      <c r="K55" s="7">
        <v>1145477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83184185</v>
      </c>
      <c r="K56" s="54">
        <f>SUM(K57:K63)</f>
        <v>233893387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>
        <v>74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83184185</v>
      </c>
      <c r="K62" s="7">
        <v>233893313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33044778</v>
      </c>
      <c r="K64" s="7">
        <v>6477647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2057796</v>
      </c>
      <c r="K65" s="7">
        <v>4427205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1561369702</v>
      </c>
      <c r="K66" s="54">
        <f>K7+K8+K40+K65</f>
        <v>1809706305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3400080</v>
      </c>
      <c r="K67" s="8">
        <v>3400080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1427443540</v>
      </c>
      <c r="K69" s="55">
        <f>K70+K71+K72+K78+K79+K82+K85</f>
        <v>1509679321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1088372400</v>
      </c>
      <c r="K70" s="7">
        <v>1088372400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95247734</v>
      </c>
      <c r="K72" s="54">
        <f>K73+K74-K75+K76+K77</f>
        <v>98153388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37984195</v>
      </c>
      <c r="K73" s="7">
        <v>40675286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11896874</v>
      </c>
      <c r="K74" s="7">
        <v>11896874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11896874</v>
      </c>
      <c r="K75" s="7">
        <v>11896874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57263539</v>
      </c>
      <c r="K77" s="7">
        <v>57478102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54869005</v>
      </c>
      <c r="K78" s="7">
        <v>54869005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107509691</v>
      </c>
      <c r="K79" s="54">
        <f>K80-K81</f>
        <v>105949636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107509691</v>
      </c>
      <c r="K80" s="7">
        <v>105949636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59651642</v>
      </c>
      <c r="K82" s="54">
        <f>K83-K84</f>
        <v>139143886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59651642</v>
      </c>
      <c r="K83" s="7">
        <v>139143886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21793068</v>
      </c>
      <c r="K85" s="7">
        <v>23191006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2537151</v>
      </c>
      <c r="K86" s="54">
        <f>SUM(K87:K89)</f>
        <v>2537151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2537151</v>
      </c>
      <c r="K89" s="7">
        <v>2537151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62918686</v>
      </c>
      <c r="K90" s="54">
        <f>SUM(K91:K99)</f>
        <v>63829005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62918686</v>
      </c>
      <c r="K93" s="7">
        <v>63829005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66301240</v>
      </c>
      <c r="K100" s="54">
        <f>SUM(K101:K112)</f>
        <v>232736503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14734595</v>
      </c>
      <c r="K103" s="7">
        <v>8539288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2756288</v>
      </c>
      <c r="K104" s="7">
        <v>141217038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15892003</v>
      </c>
      <c r="K105" s="7">
        <v>44701223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14294027</v>
      </c>
      <c r="K108" s="7">
        <v>18452232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12832471</v>
      </c>
      <c r="K109" s="7">
        <v>12132734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1042671</v>
      </c>
      <c r="K110" s="7">
        <v>1323882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4749185</v>
      </c>
      <c r="K112" s="7">
        <v>6370106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2169085</v>
      </c>
      <c r="K113" s="7">
        <v>924325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1561369702</v>
      </c>
      <c r="K114" s="54">
        <f>K69+K86+K90+K100+K113</f>
        <v>1809706305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3400080</v>
      </c>
      <c r="K115" s="8">
        <v>3400080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1405650472</v>
      </c>
      <c r="K118" s="7">
        <v>1486488315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21793068</v>
      </c>
      <c r="K119" s="8">
        <v>23191006</v>
      </c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">
      <selection activeCell="L20" sqref="L20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345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467954605</v>
      </c>
      <c r="K7" s="55">
        <f>SUM(K8:K9)</f>
        <v>329799891</v>
      </c>
      <c r="L7" s="55">
        <f>SUM(L8:L9)</f>
        <v>497848557</v>
      </c>
      <c r="M7" s="55">
        <f>SUM(M8:M9)</f>
        <v>349260857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461518616</v>
      </c>
      <c r="K8" s="7">
        <v>327931476</v>
      </c>
      <c r="L8" s="7">
        <v>495807397</v>
      </c>
      <c r="M8" s="7">
        <v>348455124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6435989</v>
      </c>
      <c r="K9" s="7">
        <v>1868415</v>
      </c>
      <c r="L9" s="7">
        <v>2041160</v>
      </c>
      <c r="M9" s="7">
        <v>805733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350015009</v>
      </c>
      <c r="K10" s="54">
        <f>K11+K12+K16+K20+K21+K22+K25+K26</f>
        <v>199464359</v>
      </c>
      <c r="L10" s="54">
        <f>L11+L12+L16+L20+L21+L22+L25+L26</f>
        <v>350372884</v>
      </c>
      <c r="M10" s="54">
        <f>M11+M12+M16+M20+M21+M22+M25+M26</f>
        <v>201879292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111487477</v>
      </c>
      <c r="K12" s="54">
        <f>SUM(K13:K15)</f>
        <v>65475667</v>
      </c>
      <c r="L12" s="54">
        <f>SUM(L13:L15)</f>
        <v>119229749</v>
      </c>
      <c r="M12" s="54">
        <f>SUM(M13:M15)</f>
        <v>69898010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66248280</v>
      </c>
      <c r="K13" s="7">
        <v>39751340</v>
      </c>
      <c r="L13" s="7">
        <v>69290694</v>
      </c>
      <c r="M13" s="7">
        <v>41409966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77413</v>
      </c>
      <c r="K14" s="7">
        <v>55533</v>
      </c>
      <c r="L14" s="7">
        <v>73340</v>
      </c>
      <c r="M14" s="7">
        <v>51189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45161784</v>
      </c>
      <c r="K15" s="7">
        <v>25668794</v>
      </c>
      <c r="L15" s="7">
        <v>49865715</v>
      </c>
      <c r="M15" s="7">
        <v>28436855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92715511</v>
      </c>
      <c r="K16" s="54">
        <f>SUM(K17:K19)</f>
        <v>44986972</v>
      </c>
      <c r="L16" s="54">
        <f>SUM(L17:L19)</f>
        <v>90975079</v>
      </c>
      <c r="M16" s="54">
        <f>SUM(M17:M19)</f>
        <v>44987117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54272587</v>
      </c>
      <c r="K17" s="7">
        <v>27591370</v>
      </c>
      <c r="L17" s="7">
        <v>54655468</v>
      </c>
      <c r="M17" s="7">
        <v>27937351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24784935</v>
      </c>
      <c r="K18" s="7">
        <v>10944807</v>
      </c>
      <c r="L18" s="7">
        <v>22998180</v>
      </c>
      <c r="M18" s="7">
        <v>10673900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13657989</v>
      </c>
      <c r="K19" s="7">
        <v>6450795</v>
      </c>
      <c r="L19" s="7">
        <v>13321431</v>
      </c>
      <c r="M19" s="7">
        <v>6375866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103771343</v>
      </c>
      <c r="K20" s="7">
        <v>69370776</v>
      </c>
      <c r="L20" s="7">
        <v>103078455</v>
      </c>
      <c r="M20" s="7">
        <v>69129290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40899710</v>
      </c>
      <c r="K21" s="7">
        <v>19312999</v>
      </c>
      <c r="L21" s="7">
        <v>36273738</v>
      </c>
      <c r="M21" s="7">
        <v>17500403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J23+J24</f>
        <v>2121</v>
      </c>
      <c r="K22" s="54"/>
      <c r="L22" s="54"/>
      <c r="M22" s="54"/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2121</v>
      </c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1138847</v>
      </c>
      <c r="K26" s="7">
        <v>317945</v>
      </c>
      <c r="L26" s="7">
        <v>815863</v>
      </c>
      <c r="M26" s="7">
        <v>364472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7083614</v>
      </c>
      <c r="K27" s="54">
        <f>SUM(K28:K32)</f>
        <v>2168475</v>
      </c>
      <c r="L27" s="54">
        <f>SUM(L28:L32)</f>
        <v>7451282</v>
      </c>
      <c r="M27" s="54">
        <f>SUM(M28:M32)</f>
        <v>3776021</v>
      </c>
    </row>
    <row r="28" spans="1:13" ht="21" customHeight="1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69405</v>
      </c>
      <c r="K28" s="7">
        <v>26870</v>
      </c>
      <c r="L28" s="7">
        <v>88545</v>
      </c>
      <c r="M28" s="7"/>
    </row>
    <row r="29" spans="1:13" ht="22.5" customHeight="1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6248584</v>
      </c>
      <c r="K29" s="7">
        <v>1959439</v>
      </c>
      <c r="L29" s="7">
        <v>6668818</v>
      </c>
      <c r="M29" s="7">
        <v>3602403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366564</v>
      </c>
      <c r="K30" s="7"/>
      <c r="L30" s="7">
        <v>387238</v>
      </c>
      <c r="M30" s="7">
        <v>5400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399061</v>
      </c>
      <c r="K32" s="7">
        <v>182166</v>
      </c>
      <c r="L32" s="7">
        <v>306681</v>
      </c>
      <c r="M32" s="7">
        <v>168218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4336893</v>
      </c>
      <c r="K33" s="54">
        <f>SUM(K34:K37)</f>
        <v>1881075</v>
      </c>
      <c r="L33" s="54">
        <f>SUM(L34:L37)</f>
        <v>5024872</v>
      </c>
      <c r="M33" s="54">
        <f>SUM(M34:M37)</f>
        <v>2933846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>
        <v>71106</v>
      </c>
    </row>
    <row r="35" spans="1:13" ht="18.75" customHeight="1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4336893</v>
      </c>
      <c r="K35" s="7">
        <v>1881075</v>
      </c>
      <c r="L35" s="7">
        <v>5024872</v>
      </c>
      <c r="M35" s="7">
        <v>2862740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475038219</v>
      </c>
      <c r="K42" s="54">
        <f>K7+K27+K38+K40</f>
        <v>331968366</v>
      </c>
      <c r="L42" s="54">
        <f>L7+L27+L38+L40</f>
        <v>505299839</v>
      </c>
      <c r="M42" s="54">
        <f>M7+M27+M38+M40</f>
        <v>353036878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354351902</v>
      </c>
      <c r="K43" s="54">
        <f>K10+K33+K39+K41</f>
        <v>201345434</v>
      </c>
      <c r="L43" s="54">
        <f>L10+L33+L39+L41</f>
        <v>355397756</v>
      </c>
      <c r="M43" s="54">
        <f>M10+M33+M39+M41</f>
        <v>204813138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120686317</v>
      </c>
      <c r="K44" s="54">
        <f>K42-K43</f>
        <v>130622932</v>
      </c>
      <c r="L44" s="54">
        <f>L42-L43</f>
        <v>149902083</v>
      </c>
      <c r="M44" s="54">
        <f>M42-M43</f>
        <v>148223740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120686317</v>
      </c>
      <c r="K45" s="54">
        <f>IF(K42&gt;K43,K42-K43,0)</f>
        <v>130622932</v>
      </c>
      <c r="L45" s="54">
        <f>IF(L42&gt;L43,L42-L43,0)</f>
        <v>149902083</v>
      </c>
      <c r="M45" s="54">
        <f>IF(M42&gt;M43,M42-M43,0)</f>
        <v>148223740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8134452</v>
      </c>
      <c r="K47" s="7">
        <v>3201372</v>
      </c>
      <c r="L47" s="7">
        <v>9329185</v>
      </c>
      <c r="M47" s="7">
        <v>3616565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112551865</v>
      </c>
      <c r="K48" s="54">
        <f>K44-K47</f>
        <v>127421560</v>
      </c>
      <c r="L48" s="54">
        <f>L44-L47</f>
        <v>140572898</v>
      </c>
      <c r="M48" s="54">
        <f>M44-M47</f>
        <v>144607175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112551865</v>
      </c>
      <c r="K49" s="54">
        <f>IF(K48&gt;0,K48,0)</f>
        <v>127421560</v>
      </c>
      <c r="L49" s="54">
        <f>IF(L48&gt;0,L48,0)</f>
        <v>140572898</v>
      </c>
      <c r="M49" s="54">
        <f>IF(M48&gt;0,M48,0)</f>
        <v>144607175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111142746</v>
      </c>
      <c r="K53" s="7">
        <v>125848983</v>
      </c>
      <c r="L53" s="7">
        <v>139143887</v>
      </c>
      <c r="M53" s="7">
        <v>142828962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1409119</v>
      </c>
      <c r="K54" s="8">
        <v>1572577</v>
      </c>
      <c r="L54" s="8">
        <v>1429011</v>
      </c>
      <c r="M54" s="8">
        <v>1778213</v>
      </c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112551865</v>
      </c>
      <c r="K56" s="6">
        <v>127421560</v>
      </c>
      <c r="L56" s="6">
        <v>140572898</v>
      </c>
      <c r="M56" s="6">
        <v>144607175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268204</v>
      </c>
      <c r="M57" s="54">
        <v>268204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21" customHeight="1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21.75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>
        <v>268204</v>
      </c>
      <c r="M60" s="7">
        <v>268204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>
        <v>53641</v>
      </c>
      <c r="M65" s="7">
        <v>53641</v>
      </c>
    </row>
    <row r="66" spans="1:13" ht="21" customHeight="1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214563</v>
      </c>
      <c r="M66" s="54">
        <f>M57-M65</f>
        <v>214563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112551865</v>
      </c>
      <c r="K67" s="62">
        <f>K56+K66</f>
        <v>127421560</v>
      </c>
      <c r="L67" s="62">
        <f>L56+L66</f>
        <v>140787461</v>
      </c>
      <c r="M67" s="62">
        <f>M56+M66</f>
        <v>144821738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111142746</v>
      </c>
      <c r="K70" s="7">
        <v>125848983</v>
      </c>
      <c r="L70" s="7">
        <f>L53+L66</f>
        <v>139358450</v>
      </c>
      <c r="M70" s="7">
        <f>M53+M66</f>
        <v>143043525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1409119</v>
      </c>
      <c r="K71" s="8">
        <v>1572577</v>
      </c>
      <c r="L71" s="8">
        <v>1429011</v>
      </c>
      <c r="M71" s="8">
        <v>1778213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22:M22 M26 K23:L26 J7:M10 J22:J46 K27:M46 J12: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3">
      <selection activeCell="K18" sqref="K18"/>
    </sheetView>
  </sheetViews>
  <sheetFormatPr defaultColWidth="9.140625" defaultRowHeight="12.75"/>
  <cols>
    <col min="1" max="10" width="9.140625" style="53" customWidth="1"/>
    <col min="11" max="11" width="9.7109375" style="53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1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120686317</v>
      </c>
      <c r="K7" s="7">
        <v>149902083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103771343</v>
      </c>
      <c r="K8" s="7">
        <v>103078455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148119200</v>
      </c>
      <c r="K9" s="7">
        <v>172349359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>
        <v>214563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372576860</v>
      </c>
      <c r="K13" s="54">
        <f>SUM(K7:K12)</f>
        <v>425544460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144072597</v>
      </c>
      <c r="K15" s="7">
        <v>167082050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2523565</v>
      </c>
      <c r="K16" s="7">
        <v>1674570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12419653</v>
      </c>
      <c r="K17" s="7">
        <v>12943356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159015815</v>
      </c>
      <c r="K18" s="54">
        <f>SUM(K14:K17)</f>
        <v>181699976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213561045</v>
      </c>
      <c r="K19" s="54">
        <f>IF(K13&gt;K18,K13-K18,0)</f>
        <v>243844484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87720</v>
      </c>
      <c r="K22" s="7">
        <v>222236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2981629</v>
      </c>
      <c r="K24" s="7">
        <v>3463102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366564</v>
      </c>
      <c r="K25" s="7">
        <v>387238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3435913</v>
      </c>
      <c r="K27" s="54">
        <f>SUM(K22:K26)</f>
        <v>4072576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67095226</v>
      </c>
      <c r="K28" s="7">
        <v>55937794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95626959</v>
      </c>
      <c r="K30" s="7">
        <v>154990943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162722185</v>
      </c>
      <c r="K31" s="54">
        <f>SUM(K28:K30)</f>
        <v>210928737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159286272</v>
      </c>
      <c r="K33" s="54">
        <f>IF(K31&gt;K27,K31-K27,0)</f>
        <v>206856161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>
        <v>979374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0</v>
      </c>
      <c r="K38" s="54">
        <f>SUM(K35:K37)</f>
        <v>979374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6116436</v>
      </c>
      <c r="K39" s="7">
        <v>6264361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68500583</v>
      </c>
      <c r="K40" s="7">
        <v>58270467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217922</v>
      </c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74834941</v>
      </c>
      <c r="K44" s="54">
        <f>SUM(K39:K43)</f>
        <v>64534828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74834941</v>
      </c>
      <c r="K46" s="54">
        <f>IF(K44&gt;K38,K44-K38,0)</f>
        <v>63555454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20560168</v>
      </c>
      <c r="K48" s="54">
        <f>IF(K20-K19+K33-K32+K46-K45&gt;0,K20-K19+K33-K32+K46-K45,0)</f>
        <v>26567131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24231399</v>
      </c>
      <c r="K49" s="7">
        <v>33044778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f>J48</f>
        <v>20560168</v>
      </c>
      <c r="K51" s="7">
        <v>26567131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3671231</v>
      </c>
      <c r="K52" s="62">
        <v>6477647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1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B1">
      <selection activeCell="A20" sqref="A20:H20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0" width="10.421875" style="77" customWidth="1"/>
    <col min="11" max="11" width="12.28125" style="77" customWidth="1"/>
    <col min="12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40816</v>
      </c>
      <c r="H2" s="273"/>
      <c r="I2" s="75"/>
      <c r="J2" s="75"/>
      <c r="K2" s="75"/>
      <c r="L2" s="79"/>
    </row>
    <row r="3" spans="1:11" ht="21.7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1088372400</v>
      </c>
      <c r="K5" s="46">
        <v>1088372400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109263141</v>
      </c>
      <c r="K7" s="47">
        <v>111954232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109509639</v>
      </c>
      <c r="K8" s="47">
        <v>108026354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60161985</v>
      </c>
      <c r="K9" s="47">
        <v>140975397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/>
      <c r="K10" s="47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5267370</v>
      </c>
      <c r="K12" s="47">
        <v>5481933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54869005</v>
      </c>
      <c r="K13" s="47">
        <v>54869005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1427443540</v>
      </c>
      <c r="K14" s="80">
        <f>SUM(K5:K13)</f>
        <v>1509679321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>
        <v>1405650472</v>
      </c>
      <c r="K23" s="46">
        <v>1486488315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>
        <v>21793068</v>
      </c>
      <c r="K24" s="81">
        <v>23191006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2011-10-28T10:06:48Z</cp:lastPrinted>
  <dcterms:created xsi:type="dcterms:W3CDTF">2008-10-17T11:51:54Z</dcterms:created>
  <dcterms:modified xsi:type="dcterms:W3CDTF">2011-10-28T10:18:16Z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